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rnolatec\Desktop\Danijela\FIN IZVJEŠTAJI\Rijeka\"/>
    </mc:Choice>
  </mc:AlternateContent>
  <bookViews>
    <workbookView xWindow="-120" yWindow="-120" windowWidth="29040" windowHeight="15720" activeTab="4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  <sheet name="Račun financiranja" sheetId="6" r:id="rId6"/>
    <sheet name="Račun fin prema izvorima f" sheetId="10" r:id="rId7"/>
  </sheets>
  <definedNames>
    <definedName name="_xlnm._FilterDatabase" localSheetId="4" hidden="1">'POSEBNI DIO'!$B$6:$G$117</definedName>
    <definedName name="_xlnm.Print_Area" localSheetId="1">' Račun prihoda i rashoda'!$B$1:$K$107</definedName>
    <definedName name="_xlnm.Print_Area" localSheetId="4">'POSEBNI DIO'!$A$1:$F$18</definedName>
    <definedName name="_xlnm.Print_Area" localSheetId="0">SAŽETAK!$B$1:$J$27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3" i="1"/>
  <c r="H12" i="1"/>
  <c r="H10" i="1"/>
  <c r="D72" i="7"/>
  <c r="F72" i="7" s="1"/>
  <c r="D76" i="7"/>
  <c r="F76" i="7" s="1"/>
  <c r="D80" i="7"/>
  <c r="F115" i="7"/>
  <c r="F114" i="7"/>
  <c r="F113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89" i="7"/>
  <c r="F88" i="7"/>
  <c r="F87" i="7"/>
  <c r="F81" i="7"/>
  <c r="F80" i="7"/>
  <c r="F79" i="7"/>
  <c r="F78" i="7"/>
  <c r="F74" i="7"/>
  <c r="F73" i="7"/>
  <c r="F61" i="7"/>
  <c r="F60" i="7"/>
  <c r="F59" i="7"/>
  <c r="F57" i="7"/>
  <c r="F56" i="7"/>
  <c r="F55" i="7"/>
  <c r="F53" i="7"/>
  <c r="F52" i="7"/>
  <c r="F51" i="7"/>
  <c r="F50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2" i="7"/>
  <c r="F31" i="7"/>
  <c r="F30" i="7"/>
  <c r="F29" i="7"/>
  <c r="F27" i="7"/>
  <c r="F26" i="7"/>
  <c r="F25" i="7"/>
  <c r="F24" i="7"/>
  <c r="F23" i="7"/>
  <c r="F21" i="7"/>
  <c r="F20" i="7"/>
  <c r="H46" i="3"/>
  <c r="H45" i="3" s="1"/>
  <c r="H50" i="3"/>
  <c r="H52" i="3"/>
  <c r="H56" i="3"/>
  <c r="H61" i="3"/>
  <c r="H68" i="3"/>
  <c r="H78" i="3"/>
  <c r="H84" i="3"/>
  <c r="H83" i="3" s="1"/>
  <c r="H91" i="3"/>
  <c r="H90" i="3" s="1"/>
  <c r="D27" i="5"/>
  <c r="D23" i="5"/>
  <c r="D22" i="5"/>
  <c r="D19" i="7"/>
  <c r="D66" i="7" l="1"/>
  <c r="H55" i="3"/>
  <c r="H44" i="3"/>
  <c r="H43" i="3" s="1"/>
  <c r="F19" i="7"/>
  <c r="C16" i="5"/>
  <c r="G14" i="3"/>
  <c r="G13" i="3" s="1"/>
  <c r="G12" i="3" s="1"/>
  <c r="G11" i="3" s="1"/>
  <c r="G15" i="3"/>
  <c r="F66" i="7" l="1"/>
  <c r="D18" i="7"/>
  <c r="D8" i="8" s="1"/>
  <c r="D7" i="8" s="1"/>
  <c r="D6" i="8" s="1"/>
  <c r="H13" i="3" l="1"/>
  <c r="H12" i="3" s="1"/>
  <c r="K12" i="3" s="1"/>
  <c r="H23" i="3"/>
  <c r="H22" i="3" s="1"/>
  <c r="K22" i="3" s="1"/>
  <c r="H27" i="3"/>
  <c r="K27" i="3" s="1"/>
  <c r="H33" i="3"/>
  <c r="H29" i="3" s="1"/>
  <c r="H37" i="3"/>
  <c r="K37" i="3" s="1"/>
  <c r="J104" i="3"/>
  <c r="J103" i="3"/>
  <c r="J102" i="3"/>
  <c r="J101" i="3"/>
  <c r="J97" i="3"/>
  <c r="J96" i="3"/>
  <c r="J95" i="3"/>
  <c r="J94" i="3"/>
  <c r="K93" i="3"/>
  <c r="J93" i="3"/>
  <c r="K92" i="3"/>
  <c r="J92" i="3"/>
  <c r="K91" i="3"/>
  <c r="J91" i="3"/>
  <c r="K90" i="3"/>
  <c r="J90" i="3"/>
  <c r="K85" i="3"/>
  <c r="J85" i="3"/>
  <c r="K84" i="3"/>
  <c r="J84" i="3"/>
  <c r="K83" i="3"/>
  <c r="J83" i="3"/>
  <c r="K82" i="3"/>
  <c r="J82" i="3"/>
  <c r="K80" i="3"/>
  <c r="J80" i="3"/>
  <c r="K79" i="3"/>
  <c r="J79" i="3"/>
  <c r="K78" i="3"/>
  <c r="J78" i="3"/>
  <c r="K77" i="3"/>
  <c r="J77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J60" i="3"/>
  <c r="K59" i="3"/>
  <c r="J59" i="3"/>
  <c r="K58" i="3"/>
  <c r="J58" i="3"/>
  <c r="K57" i="3"/>
  <c r="J57" i="3"/>
  <c r="K56" i="3"/>
  <c r="J56" i="3"/>
  <c r="K55" i="3"/>
  <c r="J55" i="3"/>
  <c r="J54" i="3"/>
  <c r="K53" i="3"/>
  <c r="J53" i="3"/>
  <c r="K52" i="3"/>
  <c r="J52" i="3"/>
  <c r="K51" i="3"/>
  <c r="J51" i="3"/>
  <c r="K50" i="3"/>
  <c r="J50" i="3"/>
  <c r="K49" i="3"/>
  <c r="J49" i="3"/>
  <c r="J48" i="3"/>
  <c r="K47" i="3"/>
  <c r="J47" i="3"/>
  <c r="K46" i="3"/>
  <c r="J46" i="3"/>
  <c r="K45" i="3"/>
  <c r="J45" i="3"/>
  <c r="K44" i="3"/>
  <c r="J44" i="3"/>
  <c r="J13" i="3"/>
  <c r="J12" i="3"/>
  <c r="J14" i="3"/>
  <c r="K14" i="3"/>
  <c r="J15" i="3"/>
  <c r="J22" i="3"/>
  <c r="J23" i="3"/>
  <c r="J26" i="3"/>
  <c r="J27" i="3"/>
  <c r="J28" i="3"/>
  <c r="K28" i="3"/>
  <c r="J29" i="3"/>
  <c r="J30" i="3"/>
  <c r="J31" i="3"/>
  <c r="J32" i="3"/>
  <c r="J33" i="3"/>
  <c r="J34" i="3"/>
  <c r="K34" i="3"/>
  <c r="J36" i="3"/>
  <c r="J37" i="3"/>
  <c r="J38" i="3"/>
  <c r="K38" i="3"/>
  <c r="J39" i="3"/>
  <c r="E7" i="5"/>
  <c r="D14" i="5"/>
  <c r="E14" i="5"/>
  <c r="C14" i="5"/>
  <c r="D18" i="5"/>
  <c r="D16" i="5"/>
  <c r="G16" i="5" s="1"/>
  <c r="G14" i="5" s="1"/>
  <c r="D15" i="5"/>
  <c r="D13" i="5"/>
  <c r="G13" i="5" s="1"/>
  <c r="D11" i="5"/>
  <c r="G11" i="5" s="1"/>
  <c r="D9" i="5"/>
  <c r="G9" i="5" s="1"/>
  <c r="D8" i="5"/>
  <c r="G23" i="5"/>
  <c r="G25" i="5"/>
  <c r="G27" i="5"/>
  <c r="G30" i="5"/>
  <c r="G32" i="5"/>
  <c r="D28" i="5"/>
  <c r="E28" i="5"/>
  <c r="G28" i="5" s="1"/>
  <c r="C28" i="5"/>
  <c r="E18" i="7"/>
  <c r="F13" i="7"/>
  <c r="K33" i="3" l="1"/>
  <c r="K23" i="3"/>
  <c r="H36" i="3"/>
  <c r="K36" i="3" s="1"/>
  <c r="H26" i="3"/>
  <c r="K26" i="3" s="1"/>
  <c r="K13" i="3"/>
  <c r="H11" i="3"/>
  <c r="K29" i="3"/>
  <c r="G43" i="3"/>
  <c r="I43" i="3" l="1"/>
  <c r="G22" i="5" l="1"/>
  <c r="G18" i="5"/>
  <c r="G8" i="5"/>
  <c r="E24" i="5"/>
  <c r="J11" i="3"/>
  <c r="F8" i="5"/>
  <c r="F9" i="5"/>
  <c r="F11" i="5"/>
  <c r="F13" i="5"/>
  <c r="F16" i="5"/>
  <c r="F14" i="5" s="1"/>
  <c r="F18" i="5"/>
  <c r="F23" i="5"/>
  <c r="F27" i="5"/>
  <c r="F29" i="5"/>
  <c r="F30" i="5"/>
  <c r="F32" i="5"/>
  <c r="C31" i="5"/>
  <c r="E26" i="5"/>
  <c r="C26" i="5"/>
  <c r="C24" i="5"/>
  <c r="E21" i="5"/>
  <c r="C21" i="5"/>
  <c r="E12" i="5"/>
  <c r="E10" i="5"/>
  <c r="C17" i="5"/>
  <c r="C12" i="5"/>
  <c r="C10" i="5"/>
  <c r="F28" i="5" l="1"/>
  <c r="F21" i="5"/>
  <c r="F10" i="5"/>
  <c r="F12" i="5"/>
  <c r="F26" i="5"/>
  <c r="F11" i="7"/>
  <c r="F16" i="7"/>
  <c r="F10" i="7"/>
  <c r="F12" i="7"/>
  <c r="F15" i="7"/>
  <c r="F25" i="5"/>
  <c r="F24" i="5"/>
  <c r="F22" i="5"/>
  <c r="C7" i="5"/>
  <c r="F7" i="5" l="1"/>
  <c r="C6" i="5"/>
  <c r="F18" i="7"/>
  <c r="D17" i="5" l="1"/>
  <c r="D26" i="5"/>
  <c r="D21" i="5"/>
  <c r="D20" i="5" l="1"/>
  <c r="D6" i="5" s="1"/>
  <c r="G21" i="5"/>
  <c r="D7" i="5"/>
  <c r="G7" i="5" s="1"/>
  <c r="D10" i="5"/>
  <c r="G10" i="5" s="1"/>
  <c r="G24" i="5"/>
  <c r="D12" i="5"/>
  <c r="G12" i="5" s="1"/>
  <c r="G26" i="5"/>
  <c r="E17" i="5"/>
  <c r="F17" i="5" s="1"/>
  <c r="E31" i="5"/>
  <c r="F31" i="5" l="1"/>
  <c r="G31" i="5"/>
  <c r="G17" i="5"/>
  <c r="G20" i="5"/>
  <c r="E6" i="5"/>
  <c r="F6" i="5" s="1"/>
  <c r="G6" i="5" l="1"/>
  <c r="F20" i="5"/>
  <c r="G12" i="1"/>
  <c r="J43" i="3" l="1"/>
  <c r="J10" i="1" l="1"/>
  <c r="G15" i="1"/>
  <c r="J14" i="1"/>
  <c r="I12" i="1"/>
  <c r="J13" i="1"/>
  <c r="I15" i="1"/>
  <c r="G16" i="1" l="1"/>
  <c r="K10" i="1"/>
  <c r="J15" i="1"/>
  <c r="I16" i="1"/>
  <c r="J12" i="1"/>
  <c r="J16" i="1" l="1"/>
  <c r="F8" i="8"/>
  <c r="K11" i="3"/>
  <c r="K12" i="1"/>
  <c r="K43" i="3"/>
  <c r="F7" i="8" l="1"/>
  <c r="K15" i="1"/>
  <c r="K13" i="1"/>
  <c r="G6" i="8" l="1"/>
  <c r="F6" i="8"/>
  <c r="H16" i="1"/>
  <c r="G7" i="8" l="1"/>
  <c r="G8" i="8"/>
</calcChain>
</file>

<file path=xl/sharedStrings.xml><?xml version="1.0" encoding="utf-8"?>
<sst xmlns="http://schemas.openxmlformats.org/spreadsheetml/2006/main" count="529" uniqueCount="269">
  <si>
    <t>PRIHODI UKUPNO</t>
  </si>
  <si>
    <t>RASHODI UKUPNO</t>
  </si>
  <si>
    <t>RAZLIKA - VIŠAK / MANJAK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</si>
  <si>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</si>
  <si>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</si>
  <si>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</si>
  <si>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</si>
  <si>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</si>
  <si>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</si>
  <si>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</si>
  <si>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</si>
  <si>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</si>
  <si>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</si>
  <si>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</si>
  <si>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</si>
  <si>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</si>
  <si>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</si>
  <si>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</si>
  <si>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</si>
  <si>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</si>
  <si>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</si>
  <si>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</si>
  <si>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</si>
  <si>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</si>
  <si>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</si>
  <si>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</si>
  <si>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</si>
  <si>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</si>
  <si>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</si>
  <si>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</si>
  <si>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</si>
  <si>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</si>
  <si>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</si>
  <si>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</si>
  <si>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</si>
  <si>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</si>
  <si>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</si>
  <si>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</si>
  <si>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</si>
  <si>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</si>
  <si>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</si>
  <si>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</si>
  <si>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</si>
  <si>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</si>
  <si>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</si>
  <si>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</si>
  <si>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</si>
  <si>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</si>
  <si>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</si>
  <si>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</si>
  <si>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</si>
  <si>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</si>
  <si>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</si>
  <si>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</si>
  <si>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</si>
  <si>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</si>
  <si>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</si>
  <si>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</si>
  <si>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</si>
  <si>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</si>
  <si>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</si>
  <si>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</si>
  <si>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</si>
  <si>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</si>
  <si>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</si>
  <si>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</si>
  <si>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</si>
  <si>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</si>
  <si>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</si>
  <si>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</si>
  <si>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3</t>
  </si>
  <si>
    <t>639</t>
  </si>
  <si>
    <t>Tekući prijenosi između proračunskih korisnika istog proračuna</t>
  </si>
  <si>
    <t>Prihodi od upravnih i administrativnih pristojbi, pristojbi po posebnim propisima i naknada (šifre 651+652+653)</t>
  </si>
  <si>
    <t>Ostali nespomenuti prihodi</t>
  </si>
  <si>
    <t>Prihodi od prodaje proizvoda i robe te pruženih usluga, prihodi od donacija te povrati po protestiranim jamstvima (šifre 661+663)</t>
  </si>
  <si>
    <t>Donacije od pravnih i fizičkih osoba izvan općeg proračuna i povrat donacija po protestiranim jamstvima (šifre 6631 do 6634)</t>
  </si>
  <si>
    <t>Tekuće donacije</t>
  </si>
  <si>
    <t>Prihodi iz nadležnog proračuna za financiranje redovne djelatnosti proračunskih korisnika (šifre 6711 do 6714)</t>
  </si>
  <si>
    <t>Prihodi iz  nadležnog proračuna za financiranje rashoda poslovanja</t>
  </si>
  <si>
    <t>Prihodi iz nadležnog proračuna za financiranje rashoda za nabavu nefinancijske imovine</t>
  </si>
  <si>
    <t>31</t>
  </si>
  <si>
    <t>311</t>
  </si>
  <si>
    <t>3111</t>
  </si>
  <si>
    <t>Plaće za prekovremeni rad</t>
  </si>
  <si>
    <t>3113</t>
  </si>
  <si>
    <t>Plaće za posebne uvjete rada</t>
  </si>
  <si>
    <t>3114</t>
  </si>
  <si>
    <t>Ostali rashodi za zaposlene</t>
  </si>
  <si>
    <t>312</t>
  </si>
  <si>
    <t>313</t>
  </si>
  <si>
    <t>Doprinosi za obvezno zdravstveno osiguranje</t>
  </si>
  <si>
    <t>3132</t>
  </si>
  <si>
    <t>32</t>
  </si>
  <si>
    <t>321</t>
  </si>
  <si>
    <t>3211</t>
  </si>
  <si>
    <t>Naknade za prijevoz, za rad na terenu i odvojeni život</t>
  </si>
  <si>
    <t>3212</t>
  </si>
  <si>
    <t>Stručno usavršavanje zaposlenika</t>
  </si>
  <si>
    <t>3213</t>
  </si>
  <si>
    <t>322</t>
  </si>
  <si>
    <t>Uredski materijal i ostali materijalni rashodi</t>
  </si>
  <si>
    <t>3221</t>
  </si>
  <si>
    <t>Materijal i sirovine</t>
  </si>
  <si>
    <t>3222</t>
  </si>
  <si>
    <t>Energija</t>
  </si>
  <si>
    <t>3223</t>
  </si>
  <si>
    <t>Sitni inventar i auto gume</t>
  </si>
  <si>
    <t>3225</t>
  </si>
  <si>
    <t>Službena, radna i zaštitna odjeća i obuća</t>
  </si>
  <si>
    <t>3227</t>
  </si>
  <si>
    <t>323</t>
  </si>
  <si>
    <t>Usluge telefona, pošte i prijevoza</t>
  </si>
  <si>
    <t>3231</t>
  </si>
  <si>
    <t>Usluge tekućeg i investicijskog održavanja</t>
  </si>
  <si>
    <t>3232</t>
  </si>
  <si>
    <t>Komunalne usluge</t>
  </si>
  <si>
    <t>3234</t>
  </si>
  <si>
    <t>Zakupnine i najamnine</t>
  </si>
  <si>
    <t>3235</t>
  </si>
  <si>
    <t>Zdravstvene i veterinarske usluge</t>
  </si>
  <si>
    <t>3236</t>
  </si>
  <si>
    <t>Intelektualne i osobne usluge</t>
  </si>
  <si>
    <t>3237</t>
  </si>
  <si>
    <t>Ostale usluge</t>
  </si>
  <si>
    <t>3239</t>
  </si>
  <si>
    <t>329</t>
  </si>
  <si>
    <t>Naknade za rad predstavničkih i izvršnih tijela, povjerenstava i slično</t>
  </si>
  <si>
    <t>3291</t>
  </si>
  <si>
    <t>Premije osiguranja</t>
  </si>
  <si>
    <t>3292</t>
  </si>
  <si>
    <t xml:space="preserve">Ostali nespomenuti rashodi poslovanja </t>
  </si>
  <si>
    <t>343</t>
  </si>
  <si>
    <t>Bankarske usluge i usluge platnog prometa</t>
  </si>
  <si>
    <t>3431</t>
  </si>
  <si>
    <t>372</t>
  </si>
  <si>
    <t xml:space="preserve">Naknade građanima i kućanstvima u novcu </t>
  </si>
  <si>
    <t>3721</t>
  </si>
  <si>
    <t>Naknade građanima i kućanstvima u naravi</t>
  </si>
  <si>
    <t>3722</t>
  </si>
  <si>
    <t>Uređaji, strojevi i oprema za ostale namjene</t>
  </si>
  <si>
    <t xml:space="preserve">PRIHODI POSLOVANJA </t>
  </si>
  <si>
    <t xml:space="preserve">Pomoći iz inozemstva i od subjekata unutar općeg proračuna </t>
  </si>
  <si>
    <t>Prijenosi između proračunskih korisnika istog proračuna</t>
  </si>
  <si>
    <t xml:space="preserve">Prihodi po posebnim propisima </t>
  </si>
  <si>
    <t xml:space="preserve">Prihodi iz nadležnog proračuna i od HZZO-a na temelju ugovornih obveza </t>
  </si>
  <si>
    <t xml:space="preserve">RASHODI POSLOVANJA </t>
  </si>
  <si>
    <t xml:space="preserve">Rashodi za zaposlene </t>
  </si>
  <si>
    <t xml:space="preserve">Plaće (bruto) </t>
  </si>
  <si>
    <t xml:space="preserve">Doprinosi na plaće </t>
  </si>
  <si>
    <t xml:space="preserve">Materijalni rashodi </t>
  </si>
  <si>
    <t xml:space="preserve">Rashodi za materijal i energiju </t>
  </si>
  <si>
    <t xml:space="preserve">Rashodi za usluge </t>
  </si>
  <si>
    <t xml:space="preserve">Financijski rashodi </t>
  </si>
  <si>
    <t xml:space="preserve">Ostali financijski rashodi </t>
  </si>
  <si>
    <t xml:space="preserve">Naknade građanima i kućanstvima na temelju osiguranja i druge naknade </t>
  </si>
  <si>
    <t xml:space="preserve">Ostale naknade građanima i kućanstvima iz proračuna </t>
  </si>
  <si>
    <t xml:space="preserve">Rashodi za nabavu nefinancijske imovine </t>
  </si>
  <si>
    <t>Rashodi za nabavu proizvedene dugotrajne imovine</t>
  </si>
  <si>
    <t>Postrojenja i oprema</t>
  </si>
  <si>
    <t xml:space="preserve">Rashodi za dodatna ulaganja na nefinancijskoj imovini </t>
  </si>
  <si>
    <t>3121</t>
  </si>
  <si>
    <t>4 Prihodi za posebne namjene</t>
  </si>
  <si>
    <t>43 Ostali prihodi za posebne namjene</t>
  </si>
  <si>
    <t>5 Pomoći</t>
  </si>
  <si>
    <t>6 Donacije</t>
  </si>
  <si>
    <t>61 Donacije</t>
  </si>
  <si>
    <t>52 Ostale pomoći</t>
  </si>
  <si>
    <t>56 Europski socijalni fond</t>
  </si>
  <si>
    <t>10 Socijalna zaštita</t>
  </si>
  <si>
    <t>104 Obitelj i djeca</t>
  </si>
  <si>
    <t>Sredstva učešća za pomoći</t>
  </si>
  <si>
    <t>Vlastiti prihodi</t>
  </si>
  <si>
    <t>Ostali prihodi za posebne namjene</t>
  </si>
  <si>
    <t>Ostale pomoći</t>
  </si>
  <si>
    <t>Europski socijalni fond</t>
  </si>
  <si>
    <t>Donacije</t>
  </si>
  <si>
    <t>Skrb za tjelesno ili mentalno oštećenje</t>
  </si>
  <si>
    <t>P1276</t>
  </si>
  <si>
    <t>A734194</t>
  </si>
  <si>
    <t>A790010</t>
  </si>
  <si>
    <t>po programima</t>
  </si>
  <si>
    <t>po izvorima</t>
  </si>
  <si>
    <t>Opći prihodi</t>
  </si>
  <si>
    <t>Pomoći i donacije</t>
  </si>
  <si>
    <t>A799010</t>
  </si>
  <si>
    <t>Europski socijalni fondovi</t>
  </si>
  <si>
    <t>Ostali nespomenuti rashodi poslovanja</t>
  </si>
  <si>
    <t>5=4/2*100</t>
  </si>
  <si>
    <t>6=4/3*100</t>
  </si>
  <si>
    <t>4=3/2*100</t>
  </si>
  <si>
    <t xml:space="preserve"> IZVRŠENJE 
1.-12.2023. </t>
  </si>
  <si>
    <t xml:space="preserve"> IZVRŠENJE 
1.-12.2022. </t>
  </si>
  <si>
    <t xml:space="preserve">OSTVARENJE/ IZVRŠENJE 
1.-12.2022. </t>
  </si>
  <si>
    <t xml:space="preserve">OSTVARENJE/ IZVRŠENJE 
1.-12.2023. </t>
  </si>
  <si>
    <t>Dodatna ulaganja na postrojenjima i opremi</t>
  </si>
  <si>
    <t>Uredska oprema i namještaj</t>
  </si>
  <si>
    <t>Pomoći od ostalih subjekata unutar opće države</t>
  </si>
  <si>
    <t>Tekuća  sredstva dobivena od ostalih jedinica unutar opće države</t>
  </si>
  <si>
    <t>Prijevozna sredstva u cestovnom prometu</t>
  </si>
  <si>
    <t>Prijevozna sredstva</t>
  </si>
  <si>
    <t>Potpore dane u inozemstvo i unutar opće države</t>
  </si>
  <si>
    <t>Osnovna aktivnost</t>
  </si>
  <si>
    <t>CENTAR ZA REHABILITACIJU RIJEKA</t>
  </si>
  <si>
    <t>3133</t>
  </si>
  <si>
    <t>3214</t>
  </si>
  <si>
    <t>3224</t>
  </si>
  <si>
    <t>3233</t>
  </si>
  <si>
    <t>3238</t>
  </si>
  <si>
    <t>3294</t>
  </si>
  <si>
    <t>3299</t>
  </si>
  <si>
    <t>3433</t>
  </si>
  <si>
    <t>422</t>
  </si>
  <si>
    <t>4227</t>
  </si>
  <si>
    <t>452</t>
  </si>
  <si>
    <t>4521</t>
  </si>
  <si>
    <t>4221</t>
  </si>
  <si>
    <t>4222</t>
  </si>
  <si>
    <t>4224</t>
  </si>
  <si>
    <t>4226</t>
  </si>
  <si>
    <t>423</t>
  </si>
  <si>
    <t>4231</t>
  </si>
  <si>
    <t>632</t>
  </si>
  <si>
    <t>6323</t>
  </si>
  <si>
    <t>6324</t>
  </si>
  <si>
    <t>636</t>
  </si>
  <si>
    <t>6361</t>
  </si>
  <si>
    <t>6393</t>
  </si>
  <si>
    <t>64</t>
  </si>
  <si>
    <t>641</t>
  </si>
  <si>
    <t>6413</t>
  </si>
  <si>
    <t>6414</t>
  </si>
  <si>
    <t>6615</t>
  </si>
  <si>
    <t>6632</t>
  </si>
  <si>
    <t>4223</t>
  </si>
  <si>
    <t>Doprinosi za zapošljavanje</t>
  </si>
  <si>
    <t>Materijal i dijelovi za tekuće i investicijsko održavanje</t>
  </si>
  <si>
    <t>Usluge promidžbe i informiranja</t>
  </si>
  <si>
    <t>Računalne usluge</t>
  </si>
  <si>
    <t>Članarine</t>
  </si>
  <si>
    <t>Zatezne kamate</t>
  </si>
  <si>
    <t>Komunikacijska oprema</t>
  </si>
  <si>
    <t>Oprema za održavanje i zaštitu</t>
  </si>
  <si>
    <t>Medicinska i laboratorijska oprema</t>
  </si>
  <si>
    <t>Sportska i glazbena oprema</t>
  </si>
  <si>
    <t>Naknade za kor.priv.auto.u sl.svrhe</t>
  </si>
  <si>
    <t>Tekuće pomoći od institucija i tijela EU</t>
  </si>
  <si>
    <t>Kapitalne pomoći od institucija i tijela EU</t>
  </si>
  <si>
    <t>Tekući prijenosi između proračunskih korisnika istog proračuna temeljem prijenosa EU sredstava</t>
  </si>
  <si>
    <t>Potpore od međunarodnih organizacija</t>
  </si>
  <si>
    <t>Pomoći por.kor.iz proračuna koji in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</si>
  <si>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</si>
  <si>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</si>
  <si>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</si>
  <si>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</si>
  <si>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pruženih usluga</t>
  </si>
  <si>
    <t>Kapitalne donacije</t>
  </si>
  <si>
    <t xml:space="preserve"> </t>
  </si>
  <si>
    <t>Plaće</t>
  </si>
  <si>
    <t>Plaće za reovan rad</t>
  </si>
  <si>
    <t>Doprinosi na plaće</t>
  </si>
  <si>
    <t>Doprinosi za zdravstveno osiguranje</t>
  </si>
  <si>
    <t>Rashodi za materijal i energiju</t>
  </si>
  <si>
    <t>Službena,radna i zaštitna odjećai obuća</t>
  </si>
  <si>
    <t>Rashodi za usluge</t>
  </si>
  <si>
    <t>Ostali financijski rashodi</t>
  </si>
  <si>
    <t>Ostale naknade građanima i kućanstvima iz proračuna</t>
  </si>
  <si>
    <t>Naknade građanima i kućanstvima u novcu</t>
  </si>
  <si>
    <t>3691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</si>
</sst>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</font>
    <font>
      <b/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">
    <xf numFmtId="0" fontId="0" fillId="0" borderId="0"/>
    <xf numFmtId="0" fontId="3" fillId="0" borderId="0"/>
    <xf numFmtId="9" fontId="18" fillId="0" borderId="0" applyFont="0" applyFill="0" applyBorder="0" applyAlignment="0" applyProtection="0"/>
    <xf numFmtId="0" fontId="26" fillId="4" borderId="6" applyNumberFormat="0" applyProtection="0">
      <alignment horizontal="left" vertical="center" indent="1" justifyLastLine="1"/>
    </xf>
    <xf numFmtId="4" fontId="26" fillId="0" borderId="6" applyNumberFormat="0" applyProtection="0">
      <alignment horizontal="right" vertical="center"/>
    </xf>
  </cellStyleXfs>
  <cellXfs count="153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3" fontId="5" fillId="3" borderId="3" xfId="0" applyNumberFormat="1" applyFont="1" applyFill="1" applyBorder="1" applyAlignment="1">
      <alignment horizontal="right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3" fontId="3" fillId="2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17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horizontal="left"/>
    </xf>
    <xf numFmtId="0" fontId="7" fillId="3" borderId="2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4" fontId="7" fillId="0" borderId="3" xfId="0" applyNumberFormat="1" applyFont="1" applyFill="1" applyBorder="1" applyAlignment="1" applyProtection="1">
      <alignment vertical="center"/>
    </xf>
    <xf numFmtId="4" fontId="6" fillId="0" borderId="3" xfId="0" applyNumberFormat="1" applyFont="1" applyFill="1" applyBorder="1" applyAlignment="1">
      <alignment horizontal="right"/>
    </xf>
    <xf numFmtId="4" fontId="7" fillId="3" borderId="3" xfId="0" applyNumberFormat="1" applyFont="1" applyFill="1" applyBorder="1" applyAlignment="1" applyProtection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0" fillId="0" borderId="0" xfId="0" applyNumberFormat="1"/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 applyProtection="1">
      <alignment vertical="center" wrapText="1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0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 applyProtection="1">
      <alignment vertical="center"/>
    </xf>
    <xf numFmtId="4" fontId="9" fillId="3" borderId="3" xfId="0" applyNumberFormat="1" applyFont="1" applyFill="1" applyBorder="1" applyAlignment="1" applyProtection="1">
      <alignment vertical="center" wrapText="1"/>
    </xf>
    <xf numFmtId="2" fontId="0" fillId="0" borderId="0" xfId="0" applyNumberFormat="1"/>
    <xf numFmtId="4" fontId="6" fillId="2" borderId="3" xfId="0" applyNumberFormat="1" applyFont="1" applyFill="1" applyBorder="1" applyAlignment="1"/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 applyProtection="1">
      <alignment vertical="center" wrapText="1"/>
    </xf>
    <xf numFmtId="4" fontId="19" fillId="0" borderId="3" xfId="0" applyNumberFormat="1" applyFont="1" applyBorder="1"/>
    <xf numFmtId="4" fontId="20" fillId="0" borderId="3" xfId="0" applyNumberFormat="1" applyFont="1" applyBorder="1"/>
    <xf numFmtId="0" fontId="1" fillId="0" borderId="0" xfId="0" applyFont="1"/>
    <xf numFmtId="3" fontId="6" fillId="2" borderId="3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vertical="center"/>
    </xf>
    <xf numFmtId="0" fontId="8" fillId="0" borderId="3" xfId="0" quotePrefix="1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Border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0" fontId="19" fillId="0" borderId="3" xfId="0" applyFont="1" applyBorder="1"/>
    <xf numFmtId="2" fontId="20" fillId="0" borderId="3" xfId="2" applyNumberFormat="1" applyFont="1" applyBorder="1"/>
    <xf numFmtId="2" fontId="19" fillId="0" borderId="3" xfId="2" applyNumberFormat="1" applyFont="1" applyBorder="1"/>
    <xf numFmtId="1" fontId="19" fillId="0" borderId="3" xfId="2" applyNumberFormat="1" applyFont="1" applyBorder="1"/>
    <xf numFmtId="1" fontId="20" fillId="0" borderId="3" xfId="2" applyNumberFormat="1" applyFont="1" applyBorder="1"/>
    <xf numFmtId="0" fontId="21" fillId="5" borderId="1" xfId="0" applyNumberFormat="1" applyFont="1" applyFill="1" applyBorder="1" applyAlignment="1" applyProtection="1">
      <alignment horizontal="left" vertical="center" wrapText="1"/>
    </xf>
    <xf numFmtId="0" fontId="22" fillId="5" borderId="4" xfId="0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1" fontId="19" fillId="5" borderId="3" xfId="2" applyNumberFormat="1" applyFont="1" applyFill="1" applyBorder="1"/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0" fontId="23" fillId="5" borderId="1" xfId="0" applyNumberFormat="1" applyFont="1" applyFill="1" applyBorder="1" applyAlignment="1" applyProtection="1">
      <alignment horizontal="left" vertical="center" wrapText="1"/>
    </xf>
    <xf numFmtId="0" fontId="24" fillId="5" borderId="4" xfId="0" applyFont="1" applyFill="1" applyBorder="1" applyAlignment="1">
      <alignment horizontal="left" vertical="center" wrapText="1"/>
    </xf>
    <xf numFmtId="1" fontId="20" fillId="5" borderId="3" xfId="2" applyNumberFormat="1" applyFont="1" applyFill="1" applyBorder="1"/>
    <xf numFmtId="4" fontId="23" fillId="5" borderId="3" xfId="0" applyNumberFormat="1" applyFont="1" applyFill="1" applyBorder="1" applyAlignment="1">
      <alignment horizontal="right"/>
    </xf>
    <xf numFmtId="1" fontId="27" fillId="5" borderId="3" xfId="2" applyNumberFormat="1" applyFont="1" applyFill="1" applyBorder="1"/>
    <xf numFmtId="3" fontId="14" fillId="3" borderId="3" xfId="0" applyNumberFormat="1" applyFont="1" applyFill="1" applyBorder="1" applyAlignment="1" applyProtection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right" vertical="center"/>
    </xf>
    <xf numFmtId="2" fontId="19" fillId="0" borderId="0" xfId="2" applyNumberFormat="1" applyFont="1" applyBorder="1"/>
    <xf numFmtId="0" fontId="0" fillId="0" borderId="0" xfId="0"/>
    <xf numFmtId="0" fontId="3" fillId="0" borderId="3" xfId="0" quotePrefix="1" applyFont="1" applyBorder="1"/>
    <xf numFmtId="0" fontId="6" fillId="0" borderId="3" xfId="0" quotePrefix="1" applyFont="1" applyBorder="1"/>
    <xf numFmtId="3" fontId="0" fillId="0" borderId="0" xfId="0" applyNumberFormat="1"/>
    <xf numFmtId="0" fontId="7" fillId="2" borderId="3" xfId="0" quotePrefix="1" applyNumberFormat="1" applyFont="1" applyFill="1" applyBorder="1" applyAlignment="1" applyProtection="1">
      <alignment horizontal="left" vertical="center" wrapText="1"/>
    </xf>
    <xf numFmtId="0" fontId="9" fillId="2" borderId="3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0" fontId="9" fillId="0" borderId="4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0" xfId="0" applyNumberFormat="1"/>
  </cellXfs>
  <cellStyles count="5">
    <cellStyle name="Normalno" xfId="0" builtinId="0"/>
    <cellStyle name="Obično_List4" xfId="1"/>
    <cellStyle name="Postotak" xfId="2" builtinId="5"/>
    <cellStyle name="SAPBEXHLevel3" xfId="3"/>
    <cellStyle name="SAPBEXstdDat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"/>
  <sheetViews>
    <sheetView showGridLines="0" zoomScale="80" zoomScaleNormal="80" workbookViewId="0">
      <selection activeCell="B7" sqref="B7:K16"/>
    </sheetView>
  </sheetViews>
  <sheetFormatPr defaultRowHeight="14.4" x14ac:dyDescent="0.3"/>
  <cols>
    <col min="6" max="6" width="14.5546875" customWidth="1"/>
    <col min="7" max="9" width="13.6640625" customWidth="1"/>
    <col min="10" max="11" width="9.6640625" customWidth="1"/>
    <col min="12" max="12" width="25.33203125" customWidth="1"/>
  </cols>
  <sheetData>
    <row r="1" spans="2:12" ht="42" customHeight="1" x14ac:dyDescent="0.3">
      <c r="B1" s="120" t="s">
        <v>20</v>
      </c>
      <c r="C1" s="120"/>
      <c r="D1" s="120"/>
      <c r="E1" s="120"/>
      <c r="F1" s="120"/>
      <c r="G1" s="120"/>
      <c r="H1" s="120"/>
      <c r="I1" s="120"/>
      <c r="J1" s="120"/>
      <c r="K1" s="120"/>
      <c r="L1" s="30"/>
    </row>
    <row r="2" spans="2:12" ht="18" customHeight="1" x14ac:dyDescent="0.3">
      <c r="B2" s="3"/>
      <c r="C2" s="3"/>
      <c r="D2" s="3"/>
      <c r="E2" s="3"/>
      <c r="F2" s="3"/>
      <c r="G2" s="18"/>
      <c r="H2" s="3"/>
      <c r="I2" s="3"/>
      <c r="J2" s="3"/>
      <c r="K2" s="18"/>
      <c r="L2" s="3"/>
    </row>
    <row r="3" spans="2:12" ht="15.75" customHeight="1" x14ac:dyDescent="0.3">
      <c r="B3" s="120" t="s">
        <v>7</v>
      </c>
      <c r="C3" s="120"/>
      <c r="D3" s="120"/>
      <c r="E3" s="120"/>
      <c r="F3" s="120"/>
      <c r="G3" s="120"/>
      <c r="H3" s="120"/>
      <c r="I3" s="120"/>
      <c r="J3" s="120"/>
      <c r="K3" s="120"/>
      <c r="L3" s="29"/>
    </row>
    <row r="4" spans="2:12" ht="17.399999999999999" x14ac:dyDescent="0.3">
      <c r="B4" s="3"/>
      <c r="C4" s="3"/>
      <c r="D4" s="3"/>
      <c r="E4" s="3"/>
      <c r="F4" s="3"/>
      <c r="G4" s="18"/>
      <c r="H4" s="3"/>
      <c r="I4" s="3"/>
      <c r="J4" s="3"/>
      <c r="K4" s="18"/>
      <c r="L4" s="4"/>
    </row>
    <row r="5" spans="2:12" ht="18" customHeight="1" x14ac:dyDescent="0.3">
      <c r="B5" s="120" t="s">
        <v>55</v>
      </c>
      <c r="C5" s="120"/>
      <c r="D5" s="120"/>
      <c r="E5" s="120"/>
      <c r="F5" s="120"/>
      <c r="G5" s="120"/>
      <c r="H5" s="120"/>
      <c r="I5" s="120"/>
      <c r="J5" s="120"/>
      <c r="K5" s="120"/>
      <c r="L5" s="28"/>
    </row>
    <row r="6" spans="2:12" ht="18" customHeight="1" x14ac:dyDescent="0.3">
      <c r="B6" s="48"/>
      <c r="C6" s="48"/>
      <c r="D6" s="48"/>
      <c r="E6" s="48"/>
      <c r="F6" s="48"/>
      <c r="G6" s="48"/>
      <c r="H6" s="48"/>
      <c r="I6" s="48"/>
      <c r="J6" s="48"/>
      <c r="K6" s="48"/>
      <c r="L6" s="28"/>
    </row>
    <row r="7" spans="2:12" ht="18" customHeight="1" x14ac:dyDescent="0.3">
      <c r="B7" s="138" t="s">
        <v>69</v>
      </c>
      <c r="C7" s="138"/>
      <c r="D7" s="138"/>
      <c r="E7" s="138"/>
      <c r="F7" s="138"/>
      <c r="G7" s="5"/>
      <c r="H7" s="111"/>
      <c r="I7" s="111"/>
      <c r="J7" s="112"/>
      <c r="K7" s="112"/>
    </row>
    <row r="8" spans="2:12" ht="52.8" x14ac:dyDescent="0.3">
      <c r="B8" s="132" t="s">
        <v>3</v>
      </c>
      <c r="C8" s="132"/>
      <c r="D8" s="132"/>
      <c r="E8" s="132"/>
      <c r="F8" s="132"/>
      <c r="G8" s="31" t="s">
        <v>193</v>
      </c>
      <c r="H8" s="31" t="s">
        <v>54</v>
      </c>
      <c r="I8" s="31" t="s">
        <v>194</v>
      </c>
      <c r="J8" s="31" t="s">
        <v>23</v>
      </c>
      <c r="K8" s="31" t="s">
        <v>52</v>
      </c>
    </row>
    <row r="9" spans="2:12" ht="10.8" customHeight="1" x14ac:dyDescent="0.3">
      <c r="B9" s="133">
        <v>1</v>
      </c>
      <c r="C9" s="133"/>
      <c r="D9" s="133"/>
      <c r="E9" s="133"/>
      <c r="F9" s="134"/>
      <c r="G9" s="37">
        <v>2</v>
      </c>
      <c r="H9" s="36">
        <v>3</v>
      </c>
      <c r="I9" s="36">
        <v>4</v>
      </c>
      <c r="J9" s="36" t="s">
        <v>188</v>
      </c>
      <c r="K9" s="36" t="s">
        <v>189</v>
      </c>
    </row>
    <row r="10" spans="2:12" x14ac:dyDescent="0.3">
      <c r="B10" s="126" t="s">
        <v>25</v>
      </c>
      <c r="C10" s="127"/>
      <c r="D10" s="127"/>
      <c r="E10" s="127"/>
      <c r="F10" s="128"/>
      <c r="G10" s="56">
        <v>3871864.73</v>
      </c>
      <c r="H10" s="64">
        <f>+' Račun prihoda i rashoda'!H11</f>
        <v>3750676.1131475214</v>
      </c>
      <c r="I10" s="64">
        <v>4515549.4999999991</v>
      </c>
      <c r="J10" s="64">
        <f>+I10/G10*100</f>
        <v>116.62467092438942</v>
      </c>
      <c r="K10" s="64">
        <f>+I10/H10*100</f>
        <v>120.39294686553474</v>
      </c>
    </row>
    <row r="11" spans="2:12" hidden="1" x14ac:dyDescent="0.3">
      <c r="B11" s="129" t="s">
        <v>24</v>
      </c>
      <c r="C11" s="130"/>
      <c r="D11" s="130"/>
      <c r="E11" s="130"/>
      <c r="F11" s="131"/>
      <c r="G11" s="56"/>
      <c r="H11" s="64">
        <v>3750656.1092972327</v>
      </c>
      <c r="I11" s="80"/>
      <c r="J11" s="21"/>
      <c r="K11" s="21"/>
    </row>
    <row r="12" spans="2:12" x14ac:dyDescent="0.3">
      <c r="B12" s="123" t="s">
        <v>0</v>
      </c>
      <c r="C12" s="124"/>
      <c r="D12" s="124"/>
      <c r="E12" s="124"/>
      <c r="F12" s="125"/>
      <c r="G12" s="65">
        <f>+G10+G11</f>
        <v>3871864.73</v>
      </c>
      <c r="H12" s="65">
        <f>+H10</f>
        <v>3750676.1131475214</v>
      </c>
      <c r="I12" s="81">
        <f>+I10+I11</f>
        <v>4515549.4999999991</v>
      </c>
      <c r="J12" s="65">
        <f>+I12/G12*100</f>
        <v>116.62467092438942</v>
      </c>
      <c r="K12" s="65">
        <f>+I12/H12*100</f>
        <v>120.39294686553474</v>
      </c>
    </row>
    <row r="13" spans="2:12" x14ac:dyDescent="0.3">
      <c r="B13" s="136" t="s">
        <v>26</v>
      </c>
      <c r="C13" s="127"/>
      <c r="D13" s="127"/>
      <c r="E13" s="127"/>
      <c r="F13" s="127"/>
      <c r="G13" s="56">
        <v>3702004.60548145</v>
      </c>
      <c r="H13" s="56">
        <f>+' Račun prihoda i rashoda'!H44</f>
        <v>3750676.1092972327</v>
      </c>
      <c r="I13" s="82">
        <v>4211152.4800000004</v>
      </c>
      <c r="J13" s="56">
        <f>+I13/G13*100</f>
        <v>113.75330202897831</v>
      </c>
      <c r="K13" s="56">
        <f>+I13/H13*100</f>
        <v>112.27715636552387</v>
      </c>
    </row>
    <row r="14" spans="2:12" s="86" customFormat="1" x14ac:dyDescent="0.3">
      <c r="B14" s="136" t="s">
        <v>27</v>
      </c>
      <c r="C14" s="127"/>
      <c r="D14" s="127"/>
      <c r="E14" s="127"/>
      <c r="F14" s="127"/>
      <c r="G14" s="56">
        <v>158346.78611719422</v>
      </c>
      <c r="H14" s="56"/>
      <c r="I14" s="82">
        <v>77731.510000000009</v>
      </c>
      <c r="J14" s="56">
        <f>+I14/G14*100</f>
        <v>49.0894143834849</v>
      </c>
      <c r="K14" s="56"/>
    </row>
    <row r="15" spans="2:12" x14ac:dyDescent="0.3">
      <c r="B15" s="23" t="s">
        <v>1</v>
      </c>
      <c r="C15" s="54"/>
      <c r="D15" s="54"/>
      <c r="E15" s="54"/>
      <c r="F15" s="54"/>
      <c r="G15" s="65">
        <f>+G13+G14</f>
        <v>3860351.3915986442</v>
      </c>
      <c r="H15" s="65">
        <f>+H13</f>
        <v>3750676.1092972327</v>
      </c>
      <c r="I15" s="65">
        <f>+I13+I14</f>
        <v>4288883.99</v>
      </c>
      <c r="J15" s="65">
        <f>+I15/G15*100</f>
        <v>111.10087022994797</v>
      </c>
      <c r="K15" s="65">
        <f>+I15/H15*100</f>
        <v>114.34962297513907</v>
      </c>
    </row>
    <row r="16" spans="2:12" x14ac:dyDescent="0.3">
      <c r="B16" s="137" t="s">
        <v>2</v>
      </c>
      <c r="C16" s="124"/>
      <c r="D16" s="124"/>
      <c r="E16" s="124"/>
      <c r="F16" s="124"/>
      <c r="G16" s="66">
        <f>+G12-G15</f>
        <v>11513.338401355781</v>
      </c>
      <c r="H16" s="66">
        <f>+H12-H15</f>
        <v>3.8502886891365051E-3</v>
      </c>
      <c r="I16" s="66">
        <f>+I12-I15</f>
        <v>226665.50999999885</v>
      </c>
      <c r="J16" s="66">
        <f>+I16/G16*100</f>
        <v>1968.7209921086599</v>
      </c>
      <c r="K16" s="66"/>
    </row>
    <row r="17" spans="1:48" ht="17.399999999999999" x14ac:dyDescent="0.3">
      <c r="B17" s="18"/>
      <c r="C17" s="17"/>
      <c r="D17" s="17"/>
      <c r="E17" s="17"/>
      <c r="F17" s="17"/>
      <c r="G17" s="17"/>
      <c r="H17" s="17"/>
      <c r="I17" s="17"/>
      <c r="J17" s="1"/>
      <c r="K17" s="1"/>
      <c r="L17" s="1"/>
    </row>
    <row r="18" spans="1:48" ht="18" hidden="1" customHeight="1" x14ac:dyDescent="0.3">
      <c r="B18" s="138" t="s">
        <v>63</v>
      </c>
      <c r="C18" s="138"/>
      <c r="D18" s="138"/>
      <c r="E18" s="138"/>
      <c r="F18" s="138"/>
      <c r="G18" s="17"/>
      <c r="H18" s="6"/>
      <c r="I18" s="6"/>
      <c r="J18" s="1"/>
      <c r="K18" s="1"/>
      <c r="L18" s="1"/>
    </row>
    <row r="19" spans="1:48" ht="52.8" hidden="1" x14ac:dyDescent="0.3">
      <c r="B19" s="132" t="s">
        <v>3</v>
      </c>
      <c r="C19" s="132"/>
      <c r="D19" s="132"/>
      <c r="E19" s="132"/>
      <c r="F19" s="132"/>
      <c r="G19" s="31" t="s">
        <v>58</v>
      </c>
      <c r="H19" s="2" t="s">
        <v>54</v>
      </c>
      <c r="I19" s="2" t="s">
        <v>59</v>
      </c>
      <c r="J19" s="2" t="s">
        <v>23</v>
      </c>
      <c r="K19" s="2" t="s">
        <v>52</v>
      </c>
    </row>
    <row r="20" spans="1:48" hidden="1" x14ac:dyDescent="0.3">
      <c r="B20" s="139">
        <v>1</v>
      </c>
      <c r="C20" s="140"/>
      <c r="D20" s="140"/>
      <c r="E20" s="140"/>
      <c r="F20" s="140"/>
      <c r="G20" s="38">
        <v>2</v>
      </c>
      <c r="H20" s="36">
        <v>3</v>
      </c>
      <c r="I20" s="36">
        <v>5</v>
      </c>
      <c r="J20" s="36" t="s">
        <v>35</v>
      </c>
      <c r="K20" s="36" t="s">
        <v>36</v>
      </c>
    </row>
    <row r="21" spans="1:48" ht="19.2" hidden="1" customHeight="1" x14ac:dyDescent="0.3">
      <c r="B21" s="126" t="s">
        <v>28</v>
      </c>
      <c r="C21" s="141"/>
      <c r="D21" s="141"/>
      <c r="E21" s="141"/>
      <c r="F21" s="141"/>
      <c r="G21" s="56"/>
      <c r="H21" s="57"/>
      <c r="I21" s="57"/>
      <c r="J21" s="22"/>
      <c r="K21" s="22"/>
    </row>
    <row r="22" spans="1:48" ht="28.2" hidden="1" customHeight="1" x14ac:dyDescent="0.3">
      <c r="B22" s="126" t="s">
        <v>29</v>
      </c>
      <c r="C22" s="127"/>
      <c r="D22" s="127"/>
      <c r="E22" s="127"/>
      <c r="F22" s="127"/>
      <c r="G22" s="56"/>
      <c r="H22" s="57"/>
      <c r="I22" s="57"/>
      <c r="J22" s="22"/>
      <c r="K22" s="22"/>
    </row>
    <row r="23" spans="1:48" ht="15" hidden="1" customHeight="1" x14ac:dyDescent="0.3">
      <c r="B23" s="142" t="s">
        <v>53</v>
      </c>
      <c r="C23" s="143"/>
      <c r="D23" s="143"/>
      <c r="E23" s="143"/>
      <c r="F23" s="144"/>
      <c r="G23" s="58"/>
      <c r="H23" s="59"/>
      <c r="I23" s="59"/>
      <c r="J23" s="40"/>
      <c r="K23" s="40"/>
    </row>
    <row r="24" spans="1:48" s="41" customFormat="1" ht="15" hidden="1" customHeight="1" x14ac:dyDescent="0.3">
      <c r="A24"/>
      <c r="B24" s="126" t="s">
        <v>11</v>
      </c>
      <c r="C24" s="127"/>
      <c r="D24" s="127"/>
      <c r="E24" s="127"/>
      <c r="F24" s="127"/>
      <c r="G24" s="56"/>
      <c r="H24" s="57"/>
      <c r="I24" s="57"/>
      <c r="J24" s="22"/>
      <c r="K24" s="2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41" customFormat="1" ht="15" hidden="1" customHeight="1" x14ac:dyDescent="0.3">
      <c r="A25"/>
      <c r="B25" s="126" t="s">
        <v>62</v>
      </c>
      <c r="C25" s="127"/>
      <c r="D25" s="127"/>
      <c r="E25" s="127"/>
      <c r="F25" s="127"/>
      <c r="G25" s="60"/>
      <c r="H25" s="61"/>
      <c r="I25" s="61"/>
      <c r="J25" s="22"/>
      <c r="K25" s="22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s="53" customFormat="1" hidden="1" x14ac:dyDescent="0.3">
      <c r="A26" s="51"/>
      <c r="B26" s="142" t="s">
        <v>64</v>
      </c>
      <c r="C26" s="143"/>
      <c r="D26" s="143"/>
      <c r="E26" s="143"/>
      <c r="F26" s="144"/>
      <c r="G26" s="58"/>
      <c r="H26" s="59"/>
      <c r="I26" s="59"/>
      <c r="J26" s="52"/>
      <c r="K26" s="52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</row>
    <row r="27" spans="1:48" ht="15.6" hidden="1" x14ac:dyDescent="0.3">
      <c r="B27" s="135" t="s">
        <v>65</v>
      </c>
      <c r="C27" s="135"/>
      <c r="D27" s="135"/>
      <c r="E27" s="135"/>
      <c r="F27" s="135"/>
      <c r="G27" s="62"/>
      <c r="H27" s="63"/>
      <c r="I27" s="63"/>
      <c r="J27" s="42"/>
      <c r="K27" s="42"/>
    </row>
    <row r="28" spans="1:48" hidden="1" x14ac:dyDescent="0.3"/>
    <row r="29" spans="1:48" hidden="1" x14ac:dyDescent="0.3">
      <c r="B29" s="34"/>
      <c r="C29" s="34"/>
      <c r="D29" s="34"/>
      <c r="E29" s="34"/>
      <c r="F29" s="34"/>
      <c r="G29" s="34"/>
      <c r="H29" s="34"/>
      <c r="I29" s="34"/>
      <c r="J29" s="34"/>
      <c r="K29" s="39"/>
    </row>
    <row r="30" spans="1:48" hidden="1" x14ac:dyDescent="0.3">
      <c r="B30" s="121" t="s">
        <v>66</v>
      </c>
      <c r="C30" s="121"/>
      <c r="D30" s="121"/>
      <c r="E30" s="121"/>
      <c r="F30" s="121"/>
      <c r="G30" s="121"/>
      <c r="H30" s="121"/>
      <c r="I30" s="121"/>
      <c r="J30" s="121"/>
      <c r="K30" s="121"/>
    </row>
    <row r="31" spans="1:48" ht="15" hidden="1" customHeight="1" x14ac:dyDescent="0.3">
      <c r="B31" s="121" t="s">
        <v>67</v>
      </c>
      <c r="C31" s="121"/>
      <c r="D31" s="121"/>
      <c r="E31" s="121"/>
      <c r="F31" s="121"/>
      <c r="G31" s="121"/>
      <c r="H31" s="121"/>
      <c r="I31" s="121"/>
      <c r="J31" s="121"/>
      <c r="K31" s="121"/>
    </row>
    <row r="32" spans="1:48" ht="15" hidden="1" customHeight="1" x14ac:dyDescent="0.3">
      <c r="B32" s="121" t="s">
        <v>60</v>
      </c>
      <c r="C32" s="121"/>
      <c r="D32" s="121"/>
      <c r="E32" s="121"/>
      <c r="F32" s="121"/>
      <c r="G32" s="121"/>
      <c r="H32" s="121"/>
      <c r="I32" s="121"/>
      <c r="J32" s="121"/>
      <c r="K32" s="121"/>
    </row>
    <row r="33" spans="2:11" ht="36.75" hidden="1" customHeight="1" x14ac:dyDescent="0.3"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spans="2:11" ht="15" hidden="1" customHeight="1" x14ac:dyDescent="0.3">
      <c r="B34" s="122" t="s">
        <v>68</v>
      </c>
      <c r="C34" s="122"/>
      <c r="D34" s="122"/>
      <c r="E34" s="122"/>
      <c r="F34" s="122"/>
      <c r="G34" s="122"/>
      <c r="H34" s="122"/>
      <c r="I34" s="122"/>
      <c r="J34" s="122"/>
      <c r="K34" s="122"/>
    </row>
    <row r="35" spans="2:11" hidden="1" x14ac:dyDescent="0.3"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spans="2:11" x14ac:dyDescent="0.3">
      <c r="G36" s="60"/>
    </row>
  </sheetData>
  <mergeCells count="26">
    <mergeCell ref="B31:K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K5"/>
    <mergeCell ref="B3:K3"/>
    <mergeCell ref="B1:K1"/>
    <mergeCell ref="B32:K33"/>
    <mergeCell ref="B34:K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K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7"/>
  <sheetViews>
    <sheetView topLeftCell="A37" zoomScale="90" zoomScaleNormal="90" workbookViewId="0">
      <selection activeCell="O11" sqref="O11"/>
    </sheetView>
  </sheetViews>
  <sheetFormatPr defaultRowHeight="14.4" x14ac:dyDescent="0.3"/>
  <cols>
    <col min="2" max="2" width="2.33203125" bestFit="1" customWidth="1"/>
    <col min="3" max="3" width="3.44140625" bestFit="1" customWidth="1"/>
    <col min="4" max="4" width="4.5546875" bestFit="1" customWidth="1"/>
    <col min="5" max="5" width="12.109375" bestFit="1" customWidth="1"/>
    <col min="6" max="6" width="44.6640625" customWidth="1"/>
    <col min="7" max="7" width="15.21875" customWidth="1"/>
    <col min="8" max="8" width="17" bestFit="1" customWidth="1"/>
    <col min="9" max="9" width="18.33203125" customWidth="1"/>
    <col min="10" max="10" width="11.33203125" customWidth="1"/>
    <col min="11" max="11" width="9.44140625" bestFit="1" customWidth="1"/>
  </cols>
  <sheetData>
    <row r="1" spans="2:11" ht="17.399999999999999" x14ac:dyDescent="0.3">
      <c r="B1" s="3"/>
      <c r="C1" s="3"/>
      <c r="D1" s="3"/>
      <c r="E1" s="18"/>
      <c r="F1" s="3"/>
      <c r="G1" s="3"/>
      <c r="H1" s="3"/>
      <c r="I1" s="3"/>
      <c r="J1" s="3"/>
      <c r="K1" s="18"/>
    </row>
    <row r="2" spans="2:11" ht="15.75" customHeight="1" x14ac:dyDescent="0.3">
      <c r="B2" s="120" t="s">
        <v>7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2:11" ht="17.399999999999999" x14ac:dyDescent="0.3">
      <c r="B3" s="3"/>
      <c r="C3" s="3"/>
      <c r="D3" s="3"/>
      <c r="E3" s="18"/>
      <c r="F3" s="3"/>
      <c r="G3" s="3"/>
      <c r="H3" s="3"/>
      <c r="I3" s="4"/>
      <c r="J3" s="4"/>
      <c r="K3" s="4"/>
    </row>
    <row r="4" spans="2:11" ht="15.75" customHeight="1" x14ac:dyDescent="0.3">
      <c r="B4" s="120" t="s">
        <v>57</v>
      </c>
      <c r="C4" s="120"/>
      <c r="D4" s="120"/>
      <c r="E4" s="120"/>
      <c r="F4" s="120"/>
      <c r="G4" s="120"/>
      <c r="H4" s="120"/>
      <c r="I4" s="120"/>
      <c r="J4" s="120"/>
      <c r="K4" s="120"/>
    </row>
    <row r="5" spans="2:11" ht="17.399999999999999" x14ac:dyDescent="0.3">
      <c r="B5" s="3"/>
      <c r="C5" s="3"/>
      <c r="D5" s="3"/>
      <c r="E5" s="18"/>
      <c r="F5" s="3"/>
      <c r="G5" s="3"/>
      <c r="H5" s="3"/>
      <c r="I5" s="4"/>
      <c r="J5" s="4"/>
      <c r="K5" s="4"/>
    </row>
    <row r="6" spans="2:11" ht="15.75" customHeight="1" x14ac:dyDescent="0.3">
      <c r="B6" s="120" t="s">
        <v>37</v>
      </c>
      <c r="C6" s="120"/>
      <c r="D6" s="120"/>
      <c r="E6" s="120"/>
      <c r="F6" s="120"/>
      <c r="G6" s="120"/>
      <c r="H6" s="120"/>
      <c r="I6" s="120"/>
      <c r="J6" s="120"/>
      <c r="K6" s="120"/>
    </row>
    <row r="7" spans="2:11" ht="17.399999999999999" x14ac:dyDescent="0.3">
      <c r="B7" s="3"/>
      <c r="C7" s="3"/>
      <c r="D7" s="3"/>
      <c r="E7" s="18"/>
      <c r="F7" s="3"/>
      <c r="G7" s="3"/>
      <c r="H7" s="3"/>
      <c r="I7" s="4"/>
      <c r="J7" s="4"/>
      <c r="K7" s="4"/>
    </row>
    <row r="8" spans="2:11" ht="45" customHeight="1" x14ac:dyDescent="0.3">
      <c r="B8" s="148" t="s">
        <v>3</v>
      </c>
      <c r="C8" s="149"/>
      <c r="D8" s="149"/>
      <c r="E8" s="149"/>
      <c r="F8" s="150"/>
      <c r="G8" s="40" t="s">
        <v>193</v>
      </c>
      <c r="H8" s="40" t="s">
        <v>54</v>
      </c>
      <c r="I8" s="40" t="s">
        <v>194</v>
      </c>
      <c r="J8" s="40" t="s">
        <v>23</v>
      </c>
      <c r="K8" s="40" t="s">
        <v>52</v>
      </c>
    </row>
    <row r="9" spans="2:11" x14ac:dyDescent="0.3">
      <c r="B9" s="145">
        <v>1</v>
      </c>
      <c r="C9" s="146"/>
      <c r="D9" s="146"/>
      <c r="E9" s="146"/>
      <c r="F9" s="147"/>
      <c r="G9" s="43">
        <v>2</v>
      </c>
      <c r="H9" s="43">
        <v>3</v>
      </c>
      <c r="I9" s="43">
        <v>4</v>
      </c>
      <c r="J9" s="43" t="s">
        <v>188</v>
      </c>
      <c r="K9" s="43" t="s">
        <v>189</v>
      </c>
    </row>
    <row r="10" spans="2:11" x14ac:dyDescent="0.3">
      <c r="B10" s="9"/>
      <c r="C10" s="9"/>
      <c r="D10" s="9"/>
      <c r="E10" s="9"/>
      <c r="F10" s="9" t="s">
        <v>50</v>
      </c>
      <c r="G10" s="7"/>
      <c r="H10" s="7"/>
      <c r="I10" s="91"/>
      <c r="J10" s="91"/>
      <c r="K10" s="91"/>
    </row>
    <row r="11" spans="2:11" x14ac:dyDescent="0.3">
      <c r="B11" s="9">
        <v>6</v>
      </c>
      <c r="C11" s="9"/>
      <c r="D11" s="9"/>
      <c r="E11" s="9"/>
      <c r="F11" s="9" t="s">
        <v>141</v>
      </c>
      <c r="G11" s="68">
        <f>+G12+G22+G26+G29+G36</f>
        <v>3871864.7256612908</v>
      </c>
      <c r="H11" s="68">
        <f>+H12+H22+H26+H29+H36</f>
        <v>3750676.1131475214</v>
      </c>
      <c r="I11" s="68">
        <v>4515549.5</v>
      </c>
      <c r="J11" s="68">
        <f>+I11/G11*100</f>
        <v>116.62467105507596</v>
      </c>
      <c r="K11" s="68">
        <f>+I11/H11*100</f>
        <v>120.39294686553477</v>
      </c>
    </row>
    <row r="12" spans="2:11" ht="26.4" x14ac:dyDescent="0.3">
      <c r="B12" s="9"/>
      <c r="C12" s="9">
        <v>63</v>
      </c>
      <c r="D12" s="9"/>
      <c r="E12" s="9"/>
      <c r="F12" s="9" t="s">
        <v>142</v>
      </c>
      <c r="G12" s="68">
        <f>+G13</f>
        <v>550880.2117585768</v>
      </c>
      <c r="H12" s="68">
        <f>+H13</f>
        <v>517222.58</v>
      </c>
      <c r="I12" s="68">
        <v>454313.71</v>
      </c>
      <c r="J12" s="68">
        <f t="shared" ref="J12:J39" si="0">+I12/G12*100</f>
        <v>82.470508161782178</v>
      </c>
      <c r="K12" s="68">
        <f t="shared" ref="K12:K38" si="1">+I12/H12*100</f>
        <v>87.837176404788835</v>
      </c>
    </row>
    <row r="13" spans="2:11" s="114" customFormat="1" x14ac:dyDescent="0.3">
      <c r="B13" s="9"/>
      <c r="C13" s="9"/>
      <c r="D13" s="119" t="s">
        <v>222</v>
      </c>
      <c r="E13" s="9"/>
      <c r="F13" s="9" t="s">
        <v>249</v>
      </c>
      <c r="G13" s="68">
        <f>+G14+G15</f>
        <v>550880.2117585768</v>
      </c>
      <c r="H13" s="68">
        <f>+H14+H15</f>
        <v>517222.58</v>
      </c>
      <c r="I13" s="68">
        <v>375874.08</v>
      </c>
      <c r="J13" s="68">
        <f>+I13/G13*100</f>
        <v>68.231545075851585</v>
      </c>
      <c r="K13" s="68">
        <f t="shared" si="1"/>
        <v>72.671630074618946</v>
      </c>
    </row>
    <row r="14" spans="2:11" s="114" customFormat="1" x14ac:dyDescent="0.3">
      <c r="B14" s="9"/>
      <c r="C14" s="14"/>
      <c r="D14" s="14"/>
      <c r="E14" s="118" t="s">
        <v>223</v>
      </c>
      <c r="F14" s="14" t="s">
        <v>246</v>
      </c>
      <c r="G14" s="69">
        <f>464922.151436724-291.29</f>
        <v>464630.86143672402</v>
      </c>
      <c r="H14" s="69">
        <v>517222.58</v>
      </c>
      <c r="I14" s="72">
        <v>327970.28000000003</v>
      </c>
      <c r="J14" s="72">
        <f t="shared" si="0"/>
        <v>70.587278465716992</v>
      </c>
      <c r="K14" s="72">
        <f t="shared" si="1"/>
        <v>63.409892120332415</v>
      </c>
    </row>
    <row r="15" spans="2:11" s="114" customFormat="1" x14ac:dyDescent="0.3">
      <c r="B15" s="9"/>
      <c r="C15" s="14"/>
      <c r="D15" s="14"/>
      <c r="E15" s="14" t="s">
        <v>224</v>
      </c>
      <c r="F15" s="14" t="s">
        <v>247</v>
      </c>
      <c r="G15" s="69">
        <f>86249.3503218528</f>
        <v>86249.350321852806</v>
      </c>
      <c r="H15" s="69"/>
      <c r="I15" s="72">
        <v>47903.8</v>
      </c>
      <c r="J15" s="72">
        <f t="shared" si="0"/>
        <v>55.541056044178369</v>
      </c>
      <c r="K15" s="72"/>
    </row>
    <row r="16" spans="2:11" s="86" customFormat="1" x14ac:dyDescent="0.3">
      <c r="B16" s="9"/>
      <c r="C16" s="9"/>
      <c r="D16" s="9">
        <v>634</v>
      </c>
      <c r="E16" s="9"/>
      <c r="F16" s="9" t="s">
        <v>197</v>
      </c>
      <c r="G16" s="68"/>
      <c r="H16" s="68">
        <v>0</v>
      </c>
      <c r="I16" s="68">
        <v>16883.64</v>
      </c>
      <c r="J16" s="68"/>
      <c r="K16" s="68"/>
    </row>
    <row r="17" spans="2:11" s="86" customFormat="1" ht="26.4" x14ac:dyDescent="0.3">
      <c r="B17" s="9"/>
      <c r="C17" s="14"/>
      <c r="D17" s="14"/>
      <c r="E17" s="14">
        <v>6341</v>
      </c>
      <c r="F17" s="14" t="s">
        <v>198</v>
      </c>
      <c r="G17" s="69"/>
      <c r="H17" s="69"/>
      <c r="I17" s="72">
        <v>16883.64</v>
      </c>
      <c r="J17" s="72"/>
      <c r="K17" s="72"/>
    </row>
    <row r="18" spans="2:11" s="114" customFormat="1" x14ac:dyDescent="0.3">
      <c r="B18" s="9"/>
      <c r="C18" s="9"/>
      <c r="D18" s="119" t="s">
        <v>225</v>
      </c>
      <c r="E18" s="9"/>
      <c r="F18" s="9" t="s">
        <v>250</v>
      </c>
      <c r="G18" s="68"/>
      <c r="H18" s="68">
        <v>0</v>
      </c>
      <c r="I18" s="68">
        <v>13555.99</v>
      </c>
      <c r="J18" s="68"/>
      <c r="K18" s="68"/>
    </row>
    <row r="19" spans="2:11" s="114" customFormat="1" x14ac:dyDescent="0.3">
      <c r="B19" s="9"/>
      <c r="C19" s="14"/>
      <c r="D19" s="14"/>
      <c r="E19" s="118" t="s">
        <v>226</v>
      </c>
      <c r="F19" s="14" t="s">
        <v>250</v>
      </c>
      <c r="G19" s="69"/>
      <c r="H19" s="69"/>
      <c r="I19" s="72">
        <v>13555.99</v>
      </c>
      <c r="J19" s="72"/>
      <c r="K19" s="72"/>
    </row>
    <row r="20" spans="2:11" ht="26.4" x14ac:dyDescent="0.3">
      <c r="B20" s="9"/>
      <c r="C20" s="9"/>
      <c r="D20" s="9" t="s">
        <v>71</v>
      </c>
      <c r="E20" s="9"/>
      <c r="F20" s="9" t="s">
        <v>143</v>
      </c>
      <c r="G20" s="68"/>
      <c r="H20" s="68">
        <v>0</v>
      </c>
      <c r="I20" s="68">
        <v>48000</v>
      </c>
      <c r="J20" s="68"/>
      <c r="K20" s="68"/>
    </row>
    <row r="21" spans="2:11" ht="26.4" x14ac:dyDescent="0.3">
      <c r="B21" s="9"/>
      <c r="C21" s="14"/>
      <c r="D21" s="14"/>
      <c r="E21" s="118" t="s">
        <v>227</v>
      </c>
      <c r="F21" s="14" t="s">
        <v>248</v>
      </c>
      <c r="G21" s="69"/>
      <c r="H21" s="69"/>
      <c r="I21" s="72">
        <v>48000</v>
      </c>
      <c r="J21" s="72"/>
      <c r="K21" s="72"/>
    </row>
    <row r="22" spans="2:11" s="114" customFormat="1" x14ac:dyDescent="0.3">
      <c r="B22" s="9"/>
      <c r="C22" s="119" t="s">
        <v>228</v>
      </c>
      <c r="D22" s="9"/>
      <c r="E22" s="9"/>
      <c r="F22" s="9" t="s">
        <v>251</v>
      </c>
      <c r="G22" s="68">
        <v>8177.9215608202267</v>
      </c>
      <c r="H22" s="68">
        <f>+H23</f>
        <v>11282</v>
      </c>
      <c r="I22" s="68">
        <v>0.09</v>
      </c>
      <c r="J22" s="68">
        <f t="shared" si="0"/>
        <v>1.100524128663484E-3</v>
      </c>
      <c r="K22" s="68">
        <f t="shared" si="1"/>
        <v>7.977308987768126E-4</v>
      </c>
    </row>
    <row r="23" spans="2:11" s="114" customFormat="1" x14ac:dyDescent="0.3">
      <c r="B23" s="9"/>
      <c r="C23" s="9"/>
      <c r="D23" s="119" t="s">
        <v>229</v>
      </c>
      <c r="E23" s="9"/>
      <c r="F23" s="9" t="s">
        <v>252</v>
      </c>
      <c r="G23" s="68">
        <v>8177.9215608202267</v>
      </c>
      <c r="H23" s="68">
        <f>+H24+H25</f>
        <v>11282</v>
      </c>
      <c r="I23" s="68">
        <v>0.09</v>
      </c>
      <c r="J23" s="68">
        <f t="shared" si="0"/>
        <v>1.100524128663484E-3</v>
      </c>
      <c r="K23" s="68">
        <f t="shared" si="1"/>
        <v>7.977308987768126E-4</v>
      </c>
    </row>
    <row r="24" spans="2:11" s="114" customFormat="1" x14ac:dyDescent="0.3">
      <c r="B24" s="9"/>
      <c r="C24" s="14"/>
      <c r="D24" s="14"/>
      <c r="E24" s="118" t="s">
        <v>230</v>
      </c>
      <c r="F24" s="14" t="s">
        <v>253</v>
      </c>
      <c r="G24" s="69"/>
      <c r="H24" s="69"/>
      <c r="I24" s="72">
        <v>0.09</v>
      </c>
      <c r="J24" s="72"/>
      <c r="K24" s="72"/>
    </row>
    <row r="25" spans="2:11" s="114" customFormat="1" x14ac:dyDescent="0.3">
      <c r="B25" s="9"/>
      <c r="C25" s="14"/>
      <c r="D25" s="14"/>
      <c r="E25" s="118" t="s">
        <v>231</v>
      </c>
      <c r="F25" s="14" t="s">
        <v>254</v>
      </c>
      <c r="G25" s="69">
        <v>8177.9215608202267</v>
      </c>
      <c r="H25" s="69">
        <v>11282</v>
      </c>
      <c r="I25" s="72"/>
      <c r="J25" s="72"/>
      <c r="K25" s="72"/>
    </row>
    <row r="26" spans="2:11" ht="39.6" x14ac:dyDescent="0.3">
      <c r="B26" s="9"/>
      <c r="C26" s="9">
        <v>65</v>
      </c>
      <c r="D26" s="9"/>
      <c r="E26" s="9"/>
      <c r="F26" s="9" t="s">
        <v>73</v>
      </c>
      <c r="G26" s="68">
        <v>253273.77397305728</v>
      </c>
      <c r="H26" s="68">
        <f>+H27</f>
        <v>231468</v>
      </c>
      <c r="I26" s="68">
        <v>270142.03000000003</v>
      </c>
      <c r="J26" s="68">
        <f t="shared" si="0"/>
        <v>106.66008792080351</v>
      </c>
      <c r="K26" s="68">
        <f t="shared" si="1"/>
        <v>116.70815404289148</v>
      </c>
    </row>
    <row r="27" spans="2:11" x14ac:dyDescent="0.3">
      <c r="B27" s="9"/>
      <c r="C27" s="9"/>
      <c r="D27" s="9">
        <v>652</v>
      </c>
      <c r="E27" s="9"/>
      <c r="F27" s="9" t="s">
        <v>144</v>
      </c>
      <c r="G27" s="68">
        <v>253273.77397305728</v>
      </c>
      <c r="H27" s="68">
        <f>+H28</f>
        <v>231468</v>
      </c>
      <c r="I27" s="68">
        <v>270142.03000000003</v>
      </c>
      <c r="J27" s="68">
        <f t="shared" si="0"/>
        <v>106.66008792080351</v>
      </c>
      <c r="K27" s="68">
        <f t="shared" si="1"/>
        <v>116.70815404289148</v>
      </c>
    </row>
    <row r="28" spans="2:11" x14ac:dyDescent="0.3">
      <c r="B28" s="9"/>
      <c r="C28" s="14"/>
      <c r="D28" s="14"/>
      <c r="E28" s="14">
        <v>6526</v>
      </c>
      <c r="F28" s="14" t="s">
        <v>74</v>
      </c>
      <c r="G28" s="69">
        <v>253273.77397305728</v>
      </c>
      <c r="H28" s="69">
        <v>231468</v>
      </c>
      <c r="I28" s="72">
        <v>270142.03000000003</v>
      </c>
      <c r="J28" s="72">
        <f t="shared" si="0"/>
        <v>106.66008792080351</v>
      </c>
      <c r="K28" s="72">
        <f t="shared" si="1"/>
        <v>116.70815404289148</v>
      </c>
    </row>
    <row r="29" spans="2:11" ht="39.6" x14ac:dyDescent="0.3">
      <c r="B29" s="9"/>
      <c r="C29" s="9">
        <v>66</v>
      </c>
      <c r="D29" s="9"/>
      <c r="E29" s="9"/>
      <c r="F29" s="9" t="s">
        <v>75</v>
      </c>
      <c r="G29" s="68">
        <v>64976.648749087522</v>
      </c>
      <c r="H29" s="68">
        <f>+H30+H33</f>
        <v>7962</v>
      </c>
      <c r="I29" s="68">
        <v>41161.5</v>
      </c>
      <c r="J29" s="68">
        <f t="shared" si="0"/>
        <v>63.348142436444199</v>
      </c>
      <c r="K29" s="68">
        <f t="shared" si="1"/>
        <v>516.97437829691034</v>
      </c>
    </row>
    <row r="30" spans="2:11" ht="26.4" x14ac:dyDescent="0.3">
      <c r="B30" s="9"/>
      <c r="C30" s="9"/>
      <c r="D30" s="9">
        <v>661</v>
      </c>
      <c r="E30" s="9"/>
      <c r="F30" s="9" t="s">
        <v>30</v>
      </c>
      <c r="G30" s="68">
        <v>19323.518481651074</v>
      </c>
      <c r="H30" s="68">
        <v>0</v>
      </c>
      <c r="I30" s="68">
        <v>17153.559999999998</v>
      </c>
      <c r="J30" s="68">
        <f t="shared" si="0"/>
        <v>88.770375934840274</v>
      </c>
      <c r="K30" s="68"/>
    </row>
    <row r="31" spans="2:11" x14ac:dyDescent="0.3">
      <c r="B31" s="9"/>
      <c r="C31" s="14"/>
      <c r="D31" s="14"/>
      <c r="E31" s="14">
        <v>6614</v>
      </c>
      <c r="F31" s="14" t="s">
        <v>31</v>
      </c>
      <c r="G31" s="69">
        <v>18259.539451854802</v>
      </c>
      <c r="H31" s="69"/>
      <c r="I31" s="72">
        <v>12197.07</v>
      </c>
      <c r="J31" s="72">
        <f t="shared" si="0"/>
        <v>66.798344132173739</v>
      </c>
      <c r="K31" s="72"/>
    </row>
    <row r="32" spans="2:11" s="114" customFormat="1" x14ac:dyDescent="0.3">
      <c r="B32" s="9"/>
      <c r="C32" s="14"/>
      <c r="D32" s="14"/>
      <c r="E32" s="118" t="s">
        <v>232</v>
      </c>
      <c r="F32" s="14" t="s">
        <v>255</v>
      </c>
      <c r="G32" s="69">
        <v>1063.9790297962704</v>
      </c>
      <c r="H32" s="69"/>
      <c r="I32" s="72">
        <v>4956.49</v>
      </c>
      <c r="J32" s="72">
        <f t="shared" si="0"/>
        <v>465.8447075737069</v>
      </c>
      <c r="K32" s="72"/>
    </row>
    <row r="33" spans="2:11" ht="39.6" x14ac:dyDescent="0.3">
      <c r="B33" s="9"/>
      <c r="C33" s="9"/>
      <c r="D33" s="9">
        <v>663</v>
      </c>
      <c r="E33" s="9"/>
      <c r="F33" s="9" t="s">
        <v>76</v>
      </c>
      <c r="G33" s="68">
        <v>45653.130267436449</v>
      </c>
      <c r="H33" s="68">
        <f>+H34+H35</f>
        <v>7962</v>
      </c>
      <c r="I33" s="68">
        <v>24007.940000000002</v>
      </c>
      <c r="J33" s="68">
        <f t="shared" si="0"/>
        <v>52.587719307222244</v>
      </c>
      <c r="K33" s="68">
        <f t="shared" si="1"/>
        <v>301.53152474252704</v>
      </c>
    </row>
    <row r="34" spans="2:11" x14ac:dyDescent="0.3">
      <c r="B34" s="9"/>
      <c r="C34" s="14"/>
      <c r="D34" s="14"/>
      <c r="E34" s="14">
        <v>6631</v>
      </c>
      <c r="F34" s="14" t="s">
        <v>77</v>
      </c>
      <c r="G34" s="69">
        <v>17627.281173269621</v>
      </c>
      <c r="H34" s="69">
        <v>7962</v>
      </c>
      <c r="I34" s="72">
        <v>24007.940000000002</v>
      </c>
      <c r="J34" s="72">
        <f t="shared" si="0"/>
        <v>136.19763458704085</v>
      </c>
      <c r="K34" s="72">
        <f t="shared" si="1"/>
        <v>301.53152474252704</v>
      </c>
    </row>
    <row r="35" spans="2:11" s="114" customFormat="1" x14ac:dyDescent="0.3">
      <c r="B35" s="9"/>
      <c r="C35" s="14"/>
      <c r="D35" s="14"/>
      <c r="E35" s="118" t="s">
        <v>233</v>
      </c>
      <c r="F35" s="14" t="s">
        <v>256</v>
      </c>
      <c r="G35" s="69">
        <v>28025.849094166828</v>
      </c>
      <c r="H35" s="69">
        <v>0</v>
      </c>
      <c r="I35" s="72"/>
      <c r="J35" s="72"/>
      <c r="K35" s="72"/>
    </row>
    <row r="36" spans="2:11" ht="26.4" x14ac:dyDescent="0.3">
      <c r="B36" s="9"/>
      <c r="C36" s="9">
        <v>67</v>
      </c>
      <c r="D36" s="9"/>
      <c r="E36" s="9"/>
      <c r="F36" s="9" t="s">
        <v>145</v>
      </c>
      <c r="G36" s="68">
        <v>2994556.1696197488</v>
      </c>
      <c r="H36" s="68">
        <f>+H37</f>
        <v>2982741.5331475213</v>
      </c>
      <c r="I36" s="68">
        <v>3749932.1700000004</v>
      </c>
      <c r="J36" s="68">
        <f t="shared" si="0"/>
        <v>125.22497350504432</v>
      </c>
      <c r="K36" s="68">
        <f t="shared" si="1"/>
        <v>125.72098951003996</v>
      </c>
    </row>
    <row r="37" spans="2:11" ht="39.6" x14ac:dyDescent="0.3">
      <c r="B37" s="9"/>
      <c r="C37" s="9"/>
      <c r="D37" s="9">
        <v>671</v>
      </c>
      <c r="E37" s="9"/>
      <c r="F37" s="9" t="s">
        <v>78</v>
      </c>
      <c r="G37" s="68">
        <v>2994556.1696197488</v>
      </c>
      <c r="H37" s="68">
        <f>+H38</f>
        <v>2982741.5331475213</v>
      </c>
      <c r="I37" s="68">
        <v>3749932.1700000004</v>
      </c>
      <c r="J37" s="68">
        <f t="shared" si="0"/>
        <v>125.22497350504432</v>
      </c>
      <c r="K37" s="68">
        <f t="shared" si="1"/>
        <v>125.72098951003996</v>
      </c>
    </row>
    <row r="38" spans="2:11" ht="26.4" x14ac:dyDescent="0.3">
      <c r="B38" s="9"/>
      <c r="C38" s="14"/>
      <c r="D38" s="14"/>
      <c r="E38" s="14">
        <v>6711</v>
      </c>
      <c r="F38" s="14" t="s">
        <v>79</v>
      </c>
      <c r="G38" s="69">
        <v>2960549.9449200341</v>
      </c>
      <c r="H38" s="69">
        <v>2982741.5331475213</v>
      </c>
      <c r="I38" s="72">
        <v>3729144.5100000002</v>
      </c>
      <c r="J38" s="72">
        <f t="shared" si="0"/>
        <v>125.96120921380796</v>
      </c>
      <c r="K38" s="72">
        <f t="shared" si="1"/>
        <v>125.024058188</v>
      </c>
    </row>
    <row r="39" spans="2:11" ht="26.4" x14ac:dyDescent="0.3">
      <c r="B39" s="9"/>
      <c r="C39" s="14"/>
      <c r="D39" s="14"/>
      <c r="E39" s="14">
        <v>6712</v>
      </c>
      <c r="F39" s="14" t="s">
        <v>80</v>
      </c>
      <c r="G39" s="69">
        <v>34006.224699714643</v>
      </c>
      <c r="H39" s="69"/>
      <c r="I39" s="72">
        <v>20787.66</v>
      </c>
      <c r="J39" s="72">
        <f t="shared" si="0"/>
        <v>61.128985012483426</v>
      </c>
      <c r="K39" s="72"/>
    </row>
    <row r="40" spans="2:11" ht="17.399999999999999" x14ac:dyDescent="0.3">
      <c r="B40" s="3"/>
      <c r="C40" s="3"/>
      <c r="D40" s="3"/>
      <c r="E40" s="18"/>
      <c r="F40" s="3"/>
      <c r="G40" s="3"/>
      <c r="H40" s="3"/>
      <c r="I40" s="4"/>
      <c r="J40" s="114"/>
      <c r="K40" s="114"/>
    </row>
    <row r="41" spans="2:11" ht="36.75" customHeight="1" x14ac:dyDescent="0.3">
      <c r="B41" s="148" t="s">
        <v>3</v>
      </c>
      <c r="C41" s="149"/>
      <c r="D41" s="149"/>
      <c r="E41" s="149"/>
      <c r="F41" s="150"/>
      <c r="G41" s="40" t="s">
        <v>193</v>
      </c>
      <c r="H41" s="40" t="s">
        <v>54</v>
      </c>
      <c r="I41" s="40" t="s">
        <v>194</v>
      </c>
      <c r="J41" s="40" t="s">
        <v>23</v>
      </c>
      <c r="K41" s="40" t="s">
        <v>52</v>
      </c>
    </row>
    <row r="42" spans="2:11" x14ac:dyDescent="0.3">
      <c r="B42" s="145">
        <v>1</v>
      </c>
      <c r="C42" s="146"/>
      <c r="D42" s="146"/>
      <c r="E42" s="146"/>
      <c r="F42" s="147"/>
      <c r="G42" s="43">
        <v>2</v>
      </c>
      <c r="H42" s="43">
        <v>3</v>
      </c>
      <c r="I42" s="43">
        <v>4</v>
      </c>
      <c r="J42" s="43" t="s">
        <v>188</v>
      </c>
      <c r="K42" s="43" t="s">
        <v>189</v>
      </c>
    </row>
    <row r="43" spans="2:11" x14ac:dyDescent="0.3">
      <c r="B43" s="9"/>
      <c r="C43" s="9"/>
      <c r="D43" s="9"/>
      <c r="E43" s="9"/>
      <c r="F43" s="9" t="s">
        <v>49</v>
      </c>
      <c r="G43" s="70">
        <f>+G44+G94</f>
        <v>3860351.3915986461</v>
      </c>
      <c r="H43" s="70">
        <f>+H44</f>
        <v>3750676.1092972327</v>
      </c>
      <c r="I43" s="73">
        <f>+I44+I94</f>
        <v>4288883.99</v>
      </c>
      <c r="J43" s="73">
        <f>+I43/G43*100</f>
        <v>111.10087022994793</v>
      </c>
      <c r="K43" s="73">
        <f>+I43/H43*100</f>
        <v>114.34962297513907</v>
      </c>
    </row>
    <row r="44" spans="2:11" x14ac:dyDescent="0.3">
      <c r="B44" s="9" t="s">
        <v>70</v>
      </c>
      <c r="C44" s="9"/>
      <c r="D44" s="9"/>
      <c r="E44" s="9"/>
      <c r="F44" s="9" t="s">
        <v>146</v>
      </c>
      <c r="G44" s="70">
        <v>3702004.6054814518</v>
      </c>
      <c r="H44" s="70">
        <f>+H45+H55+H83+H90</f>
        <v>3750676.1092972327</v>
      </c>
      <c r="I44" s="73">
        <v>4211152.4800000004</v>
      </c>
      <c r="J44" s="73">
        <f t="shared" ref="J44:J104" si="2">+I44/G44*100</f>
        <v>113.75330202897824</v>
      </c>
      <c r="K44" s="73">
        <f t="shared" ref="K44:K93" si="3">+I44/H44*100</f>
        <v>112.27715636552387</v>
      </c>
    </row>
    <row r="45" spans="2:11" x14ac:dyDescent="0.3">
      <c r="B45" s="9"/>
      <c r="C45" s="9" t="s">
        <v>81</v>
      </c>
      <c r="D45" s="9"/>
      <c r="E45" s="9"/>
      <c r="F45" s="9" t="s">
        <v>147</v>
      </c>
      <c r="G45" s="70">
        <v>2657575.4993695663</v>
      </c>
      <c r="H45" s="70">
        <f>+H46+H50+H52</f>
        <v>2582298.0345079303</v>
      </c>
      <c r="I45" s="73">
        <v>3244471.0800000005</v>
      </c>
      <c r="J45" s="73">
        <f t="shared" si="2"/>
        <v>122.08387234039665</v>
      </c>
      <c r="K45" s="73">
        <f t="shared" si="3"/>
        <v>125.64278160937572</v>
      </c>
    </row>
    <row r="46" spans="2:11" x14ac:dyDescent="0.3">
      <c r="B46" s="9"/>
      <c r="C46" s="9"/>
      <c r="D46" s="9" t="s">
        <v>82</v>
      </c>
      <c r="E46" s="9"/>
      <c r="F46" s="9" t="s">
        <v>148</v>
      </c>
      <c r="G46" s="70">
        <v>2179397.4649943593</v>
      </c>
      <c r="H46" s="70">
        <f>+H47+H49</f>
        <v>2129993.1586037562</v>
      </c>
      <c r="I46" s="73">
        <v>2667117.5300000003</v>
      </c>
      <c r="J46" s="73">
        <f t="shared" si="2"/>
        <v>122.37866533477421</v>
      </c>
      <c r="K46" s="73">
        <f t="shared" si="3"/>
        <v>125.21718763398928</v>
      </c>
    </row>
    <row r="47" spans="2:11" x14ac:dyDescent="0.3">
      <c r="B47" s="9"/>
      <c r="C47" s="14"/>
      <c r="D47" s="14"/>
      <c r="E47" s="118" t="s">
        <v>83</v>
      </c>
      <c r="F47" s="14" t="s">
        <v>32</v>
      </c>
      <c r="G47" s="69">
        <v>1667800.1327228085</v>
      </c>
      <c r="H47" s="69">
        <v>1640094.4226557836</v>
      </c>
      <c r="I47" s="72">
        <v>2066251.2900000003</v>
      </c>
      <c r="J47" s="72">
        <f t="shared" si="2"/>
        <v>123.89082177531012</v>
      </c>
      <c r="K47" s="72">
        <f t="shared" si="3"/>
        <v>125.98367883320682</v>
      </c>
    </row>
    <row r="48" spans="2:11" x14ac:dyDescent="0.3">
      <c r="B48" s="9"/>
      <c r="C48" s="14"/>
      <c r="D48" s="14"/>
      <c r="E48" s="118" t="s">
        <v>85</v>
      </c>
      <c r="F48" s="14" t="s">
        <v>84</v>
      </c>
      <c r="G48" s="69">
        <v>24155.73694339372</v>
      </c>
      <c r="H48" s="69"/>
      <c r="I48" s="72">
        <v>40640.879999999997</v>
      </c>
      <c r="J48" s="72">
        <f t="shared" si="2"/>
        <v>168.24524995961571</v>
      </c>
      <c r="K48" s="72"/>
    </row>
    <row r="49" spans="2:11" x14ac:dyDescent="0.3">
      <c r="B49" s="9"/>
      <c r="C49" s="14"/>
      <c r="D49" s="14"/>
      <c r="E49" s="118" t="s">
        <v>87</v>
      </c>
      <c r="F49" s="14" t="s">
        <v>86</v>
      </c>
      <c r="G49" s="69">
        <v>487441.59532815707</v>
      </c>
      <c r="H49" s="69">
        <v>489898.73594797263</v>
      </c>
      <c r="I49" s="72">
        <v>560225.3600000001</v>
      </c>
      <c r="J49" s="72">
        <f t="shared" si="2"/>
        <v>114.93179190480109</v>
      </c>
      <c r="K49" s="72">
        <f t="shared" si="3"/>
        <v>114.3553389489652</v>
      </c>
    </row>
    <row r="50" spans="2:11" x14ac:dyDescent="0.3">
      <c r="B50" s="9"/>
      <c r="C50" s="9"/>
      <c r="D50" s="9" t="s">
        <v>89</v>
      </c>
      <c r="E50" s="9"/>
      <c r="F50" s="9" t="s">
        <v>88</v>
      </c>
      <c r="G50" s="70">
        <v>118715.76746963966</v>
      </c>
      <c r="H50" s="70">
        <f>+H51</f>
        <v>100856</v>
      </c>
      <c r="I50" s="73">
        <v>138991.47</v>
      </c>
      <c r="J50" s="73">
        <f t="shared" si="2"/>
        <v>117.07919930311334</v>
      </c>
      <c r="K50" s="73">
        <f t="shared" si="3"/>
        <v>137.81180098358055</v>
      </c>
    </row>
    <row r="51" spans="2:11" x14ac:dyDescent="0.3">
      <c r="B51" s="9"/>
      <c r="C51" s="14"/>
      <c r="D51" s="14"/>
      <c r="E51" s="118" t="s">
        <v>161</v>
      </c>
      <c r="F51" s="14" t="s">
        <v>88</v>
      </c>
      <c r="G51" s="69">
        <v>118715.76746963966</v>
      </c>
      <c r="H51" s="69">
        <v>100856</v>
      </c>
      <c r="I51" s="72">
        <v>138991.47</v>
      </c>
      <c r="J51" s="72">
        <f t="shared" si="2"/>
        <v>117.07919930311334</v>
      </c>
      <c r="K51" s="72">
        <f t="shared" si="3"/>
        <v>137.81180098358055</v>
      </c>
    </row>
    <row r="52" spans="2:11" x14ac:dyDescent="0.3">
      <c r="B52" s="9"/>
      <c r="C52" s="9"/>
      <c r="D52" s="9" t="s">
        <v>90</v>
      </c>
      <c r="E52" s="9"/>
      <c r="F52" s="9" t="s">
        <v>149</v>
      </c>
      <c r="G52" s="70">
        <v>359462.26690556773</v>
      </c>
      <c r="H52" s="70">
        <f>+H53</f>
        <v>351448.87590417417</v>
      </c>
      <c r="I52" s="73">
        <v>438362.08</v>
      </c>
      <c r="J52" s="73">
        <f t="shared" si="2"/>
        <v>121.94940063490994</v>
      </c>
      <c r="K52" s="73">
        <f t="shared" si="3"/>
        <v>124.72997071685714</v>
      </c>
    </row>
    <row r="53" spans="2:11" x14ac:dyDescent="0.3">
      <c r="B53" s="9"/>
      <c r="C53" s="14"/>
      <c r="D53" s="14"/>
      <c r="E53" s="118" t="s">
        <v>92</v>
      </c>
      <c r="F53" s="14" t="s">
        <v>91</v>
      </c>
      <c r="G53" s="69">
        <v>359069.33439511579</v>
      </c>
      <c r="H53" s="69">
        <v>351448.87590417417</v>
      </c>
      <c r="I53" s="72">
        <v>438362.08</v>
      </c>
      <c r="J53" s="72">
        <f t="shared" si="2"/>
        <v>122.08285086178688</v>
      </c>
      <c r="K53" s="72">
        <f t="shared" si="3"/>
        <v>124.72997071685714</v>
      </c>
    </row>
    <row r="54" spans="2:11" x14ac:dyDescent="0.3">
      <c r="B54" s="9"/>
      <c r="C54" s="14"/>
      <c r="D54" s="14"/>
      <c r="E54" s="118" t="s">
        <v>204</v>
      </c>
      <c r="F54" s="14" t="s">
        <v>235</v>
      </c>
      <c r="G54" s="69">
        <v>392.93251045192119</v>
      </c>
      <c r="H54" s="69"/>
      <c r="I54" s="72">
        <v>0</v>
      </c>
      <c r="J54" s="72">
        <f t="shared" si="2"/>
        <v>0</v>
      </c>
      <c r="K54" s="72"/>
    </row>
    <row r="55" spans="2:11" x14ac:dyDescent="0.3">
      <c r="B55" s="9"/>
      <c r="C55" s="9" t="s">
        <v>93</v>
      </c>
      <c r="D55" s="9"/>
      <c r="E55" s="9"/>
      <c r="F55" s="9" t="s">
        <v>150</v>
      </c>
      <c r="G55" s="70">
        <v>891078.05561085674</v>
      </c>
      <c r="H55" s="70">
        <f>+H56+H61+H68+H78</f>
        <v>1027964.0536863758</v>
      </c>
      <c r="I55" s="73">
        <v>862860.86</v>
      </c>
      <c r="J55" s="73">
        <f t="shared" si="2"/>
        <v>96.833364323901662</v>
      </c>
      <c r="K55" s="73">
        <f t="shared" si="3"/>
        <v>83.938816430953949</v>
      </c>
    </row>
    <row r="56" spans="2:11" x14ac:dyDescent="0.3">
      <c r="B56" s="9"/>
      <c r="C56" s="9"/>
      <c r="D56" s="9" t="s">
        <v>94</v>
      </c>
      <c r="E56" s="9"/>
      <c r="F56" s="9" t="s">
        <v>33</v>
      </c>
      <c r="G56" s="70">
        <v>134161.2130864689</v>
      </c>
      <c r="H56" s="70">
        <f>SUM(H57:H60)</f>
        <v>119040.58968743779</v>
      </c>
      <c r="I56" s="73">
        <v>124732.59</v>
      </c>
      <c r="J56" s="73">
        <f t="shared" si="2"/>
        <v>92.972169176502589</v>
      </c>
      <c r="K56" s="73">
        <f t="shared" si="3"/>
        <v>104.78156259768836</v>
      </c>
    </row>
    <row r="57" spans="2:11" ht="13.8" customHeight="1" x14ac:dyDescent="0.3">
      <c r="B57" s="9"/>
      <c r="C57" s="14"/>
      <c r="D57" s="14"/>
      <c r="E57" s="118" t="s">
        <v>95</v>
      </c>
      <c r="F57" s="14" t="s">
        <v>34</v>
      </c>
      <c r="G57" s="69">
        <v>7555.0534209303878</v>
      </c>
      <c r="H57" s="69">
        <v>11136.178976707146</v>
      </c>
      <c r="I57" s="72">
        <v>9182.3399999999983</v>
      </c>
      <c r="J57" s="72">
        <f t="shared" si="2"/>
        <v>121.53904795115551</v>
      </c>
      <c r="K57" s="72">
        <f t="shared" si="3"/>
        <v>82.455032549370202</v>
      </c>
    </row>
    <row r="58" spans="2:11" ht="15.6" customHeight="1" x14ac:dyDescent="0.3">
      <c r="B58" s="9"/>
      <c r="C58" s="14"/>
      <c r="D58" s="14"/>
      <c r="E58" s="118" t="s">
        <v>97</v>
      </c>
      <c r="F58" s="14" t="s">
        <v>96</v>
      </c>
      <c r="G58" s="69">
        <v>98102.19656247925</v>
      </c>
      <c r="H58" s="69">
        <v>105116.41071073065</v>
      </c>
      <c r="I58" s="72">
        <v>110333.75</v>
      </c>
      <c r="J58" s="72">
        <f t="shared" si="2"/>
        <v>112.46817488916338</v>
      </c>
      <c r="K58" s="72">
        <f t="shared" si="3"/>
        <v>104.96339178059164</v>
      </c>
    </row>
    <row r="59" spans="2:11" x14ac:dyDescent="0.3">
      <c r="B59" s="9"/>
      <c r="C59" s="14"/>
      <c r="D59" s="14"/>
      <c r="E59" s="118" t="s">
        <v>99</v>
      </c>
      <c r="F59" s="14" t="s">
        <v>98</v>
      </c>
      <c r="G59" s="69">
        <v>13947.17366779481</v>
      </c>
      <c r="H59" s="69">
        <v>2788</v>
      </c>
      <c r="I59" s="72">
        <v>5216.5</v>
      </c>
      <c r="J59" s="72">
        <f t="shared" si="2"/>
        <v>37.401843013149936</v>
      </c>
      <c r="K59" s="72">
        <f t="shared" si="3"/>
        <v>187.10545193687233</v>
      </c>
    </row>
    <row r="60" spans="2:11" x14ac:dyDescent="0.3">
      <c r="B60" s="9"/>
      <c r="C60" s="14"/>
      <c r="D60" s="14"/>
      <c r="E60" s="118" t="s">
        <v>205</v>
      </c>
      <c r="F60" s="14" t="s">
        <v>245</v>
      </c>
      <c r="G60" s="69">
        <v>14556.789435264451</v>
      </c>
      <c r="H60" s="69"/>
      <c r="I60" s="72">
        <v>0</v>
      </c>
      <c r="J60" s="72">
        <f t="shared" si="2"/>
        <v>0</v>
      </c>
      <c r="K60" s="72"/>
    </row>
    <row r="61" spans="2:11" x14ac:dyDescent="0.3">
      <c r="B61" s="9"/>
      <c r="C61" s="9"/>
      <c r="D61" s="9" t="s">
        <v>100</v>
      </c>
      <c r="E61" s="9"/>
      <c r="F61" s="9" t="s">
        <v>151</v>
      </c>
      <c r="G61" s="70">
        <v>519407.48291193851</v>
      </c>
      <c r="H61" s="70">
        <f>SUM(H62:H67)</f>
        <v>631826.47116596974</v>
      </c>
      <c r="I61" s="73">
        <v>505159.41</v>
      </c>
      <c r="J61" s="73">
        <f t="shared" si="2"/>
        <v>97.256860291642312</v>
      </c>
      <c r="K61" s="73">
        <f t="shared" si="3"/>
        <v>79.952238953803416</v>
      </c>
    </row>
    <row r="62" spans="2:11" x14ac:dyDescent="0.3">
      <c r="B62" s="9"/>
      <c r="C62" s="14"/>
      <c r="D62" s="14"/>
      <c r="E62" s="118" t="s">
        <v>102</v>
      </c>
      <c r="F62" s="14" t="s">
        <v>101</v>
      </c>
      <c r="G62" s="69">
        <v>62737.415886920156</v>
      </c>
      <c r="H62" s="69">
        <v>60986.515827194904</v>
      </c>
      <c r="I62" s="72">
        <v>52860.220000000008</v>
      </c>
      <c r="J62" s="72">
        <f t="shared" si="2"/>
        <v>84.256291485254806</v>
      </c>
      <c r="K62" s="72">
        <f t="shared" si="3"/>
        <v>86.675258100953442</v>
      </c>
    </row>
    <row r="63" spans="2:11" x14ac:dyDescent="0.3">
      <c r="B63" s="9"/>
      <c r="C63" s="14"/>
      <c r="D63" s="14"/>
      <c r="E63" s="118" t="s">
        <v>104</v>
      </c>
      <c r="F63" s="14" t="s">
        <v>103</v>
      </c>
      <c r="G63" s="69">
        <v>231033.37315017584</v>
      </c>
      <c r="H63" s="69">
        <v>291325.63229145925</v>
      </c>
      <c r="I63" s="72">
        <v>253248.70000000004</v>
      </c>
      <c r="J63" s="72">
        <f t="shared" si="2"/>
        <v>109.61563541531459</v>
      </c>
      <c r="K63" s="72">
        <f t="shared" si="3"/>
        <v>86.929769278466779</v>
      </c>
    </row>
    <row r="64" spans="2:11" x14ac:dyDescent="0.3">
      <c r="B64" s="9"/>
      <c r="C64" s="14"/>
      <c r="D64" s="14"/>
      <c r="E64" s="118" t="s">
        <v>106</v>
      </c>
      <c r="F64" s="14" t="s">
        <v>105</v>
      </c>
      <c r="G64" s="69">
        <v>182253.45411108909</v>
      </c>
      <c r="H64" s="69">
        <v>249518.64934634016</v>
      </c>
      <c r="I64" s="72">
        <v>156412.16999999995</v>
      </c>
      <c r="J64" s="72">
        <f t="shared" si="2"/>
        <v>85.821237662064789</v>
      </c>
      <c r="K64" s="72">
        <f t="shared" si="3"/>
        <v>62.685562946797887</v>
      </c>
    </row>
    <row r="65" spans="2:11" x14ac:dyDescent="0.3">
      <c r="B65" s="9"/>
      <c r="C65" s="14"/>
      <c r="D65" s="14"/>
      <c r="E65" s="118" t="s">
        <v>206</v>
      </c>
      <c r="F65" s="14" t="s">
        <v>236</v>
      </c>
      <c r="G65" s="69">
        <v>15291.023956466917</v>
      </c>
      <c r="H65" s="69">
        <v>14466.950892560886</v>
      </c>
      <c r="I65" s="72">
        <v>24042.71</v>
      </c>
      <c r="J65" s="72">
        <f t="shared" si="2"/>
        <v>157.23413990095671</v>
      </c>
      <c r="K65" s="72">
        <f t="shared" si="3"/>
        <v>166.19058278799511</v>
      </c>
    </row>
    <row r="66" spans="2:11" x14ac:dyDescent="0.3">
      <c r="B66" s="9"/>
      <c r="C66" s="14"/>
      <c r="D66" s="14"/>
      <c r="E66" s="118" t="s">
        <v>108</v>
      </c>
      <c r="F66" s="14" t="s">
        <v>107</v>
      </c>
      <c r="G66" s="69">
        <v>22523.465392527705</v>
      </c>
      <c r="H66" s="69">
        <v>12077.722808414626</v>
      </c>
      <c r="I66" s="72">
        <v>13719</v>
      </c>
      <c r="J66" s="72">
        <f t="shared" si="2"/>
        <v>60.909810106536099</v>
      </c>
      <c r="K66" s="72">
        <f t="shared" si="3"/>
        <v>113.58929342575973</v>
      </c>
    </row>
    <row r="67" spans="2:11" x14ac:dyDescent="0.3">
      <c r="B67" s="9"/>
      <c r="C67" s="14"/>
      <c r="D67" s="14"/>
      <c r="E67" s="118" t="s">
        <v>110</v>
      </c>
      <c r="F67" s="14" t="s">
        <v>109</v>
      </c>
      <c r="G67" s="69">
        <v>5568.7504147587761</v>
      </c>
      <c r="H67" s="69">
        <v>3451</v>
      </c>
      <c r="I67" s="72">
        <v>4876.6099999999997</v>
      </c>
      <c r="J67" s="72">
        <f t="shared" si="2"/>
        <v>87.570992355405139</v>
      </c>
      <c r="K67" s="72">
        <f t="shared" si="3"/>
        <v>141.31005505650535</v>
      </c>
    </row>
    <row r="68" spans="2:11" x14ac:dyDescent="0.3">
      <c r="B68" s="9"/>
      <c r="C68" s="9"/>
      <c r="D68" s="9">
        <v>323</v>
      </c>
      <c r="E68" s="9"/>
      <c r="F68" s="9" t="s">
        <v>152</v>
      </c>
      <c r="G68" s="70">
        <v>228763.97504811201</v>
      </c>
      <c r="H68" s="70">
        <f>SUM(H69:H77)</f>
        <v>263426.15070674894</v>
      </c>
      <c r="I68" s="73">
        <v>226203.92</v>
      </c>
      <c r="J68" s="73">
        <f t="shared" si="2"/>
        <v>98.880918620349391</v>
      </c>
      <c r="K68" s="73">
        <f t="shared" si="3"/>
        <v>85.869956112221587</v>
      </c>
    </row>
    <row r="69" spans="2:11" x14ac:dyDescent="0.3">
      <c r="B69" s="9"/>
      <c r="C69" s="14"/>
      <c r="D69" s="14"/>
      <c r="E69" s="118" t="s">
        <v>113</v>
      </c>
      <c r="F69" s="14" t="s">
        <v>112</v>
      </c>
      <c r="G69" s="69">
        <v>11757.318999270025</v>
      </c>
      <c r="H69" s="69">
        <v>11945</v>
      </c>
      <c r="I69" s="72">
        <v>10409.23</v>
      </c>
      <c r="J69" s="72">
        <f t="shared" si="2"/>
        <v>88.534044203838278</v>
      </c>
      <c r="K69" s="72">
        <f t="shared" si="3"/>
        <v>87.142988698200071</v>
      </c>
    </row>
    <row r="70" spans="2:11" x14ac:dyDescent="0.3">
      <c r="B70" s="9"/>
      <c r="C70" s="14"/>
      <c r="D70" s="14"/>
      <c r="E70" s="118" t="s">
        <v>115</v>
      </c>
      <c r="F70" s="14" t="s">
        <v>114</v>
      </c>
      <c r="G70" s="69">
        <v>72693.92262260268</v>
      </c>
      <c r="H70" s="69">
        <v>62445.252637865815</v>
      </c>
      <c r="I70" s="72">
        <v>60145.630000000005</v>
      </c>
      <c r="J70" s="72">
        <f t="shared" si="2"/>
        <v>82.738181996659733</v>
      </c>
      <c r="K70" s="72">
        <f t="shared" si="3"/>
        <v>96.317377957934056</v>
      </c>
    </row>
    <row r="71" spans="2:11" x14ac:dyDescent="0.3">
      <c r="B71" s="9"/>
      <c r="C71" s="14"/>
      <c r="D71" s="14"/>
      <c r="E71" s="118" t="s">
        <v>207</v>
      </c>
      <c r="F71" s="14" t="s">
        <v>237</v>
      </c>
      <c r="G71" s="69">
        <v>625.66991837547278</v>
      </c>
      <c r="H71" s="69">
        <v>10992.373614705686</v>
      </c>
      <c r="I71" s="72">
        <v>502.55</v>
      </c>
      <c r="J71" s="72">
        <f t="shared" si="2"/>
        <v>80.321905407383383</v>
      </c>
      <c r="K71" s="72">
        <f t="shared" si="3"/>
        <v>4.571806032208408</v>
      </c>
    </row>
    <row r="72" spans="2:11" x14ac:dyDescent="0.3">
      <c r="B72" s="9"/>
      <c r="C72" s="14"/>
      <c r="D72" s="14"/>
      <c r="E72" s="118" t="s">
        <v>117</v>
      </c>
      <c r="F72" s="14" t="s">
        <v>116</v>
      </c>
      <c r="G72" s="69">
        <v>48594.603490609865</v>
      </c>
      <c r="H72" s="69">
        <v>63839.407060853409</v>
      </c>
      <c r="I72" s="72">
        <v>56354.9</v>
      </c>
      <c r="J72" s="72">
        <f t="shared" si="2"/>
        <v>115.96946152856189</v>
      </c>
      <c r="K72" s="72">
        <f t="shared" si="3"/>
        <v>88.276039196731602</v>
      </c>
    </row>
    <row r="73" spans="2:11" x14ac:dyDescent="0.3">
      <c r="B73" s="9"/>
      <c r="C73" s="14"/>
      <c r="D73" s="14"/>
      <c r="E73" s="118" t="s">
        <v>119</v>
      </c>
      <c r="F73" s="14" t="s">
        <v>118</v>
      </c>
      <c r="G73" s="69">
        <v>41032.20917114606</v>
      </c>
      <c r="H73" s="69">
        <v>49239.915986462278</v>
      </c>
      <c r="I73" s="72">
        <v>55816.39</v>
      </c>
      <c r="J73" s="72">
        <f t="shared" si="2"/>
        <v>136.03067231205824</v>
      </c>
      <c r="K73" s="72">
        <f t="shared" si="3"/>
        <v>113.35598138580458</v>
      </c>
    </row>
    <row r="74" spans="2:11" x14ac:dyDescent="0.3">
      <c r="B74" s="9"/>
      <c r="C74" s="14"/>
      <c r="D74" s="14"/>
      <c r="E74" s="118" t="s">
        <v>121</v>
      </c>
      <c r="F74" s="14" t="s">
        <v>120</v>
      </c>
      <c r="G74" s="69">
        <v>21656.023624659898</v>
      </c>
      <c r="H74" s="69">
        <v>29199</v>
      </c>
      <c r="I74" s="72">
        <v>6200.93</v>
      </c>
      <c r="J74" s="72">
        <f t="shared" si="2"/>
        <v>28.633742313334697</v>
      </c>
      <c r="K74" s="72">
        <f t="shared" si="3"/>
        <v>21.23678893112778</v>
      </c>
    </row>
    <row r="75" spans="2:11" x14ac:dyDescent="0.3">
      <c r="B75" s="9"/>
      <c r="C75" s="14"/>
      <c r="D75" s="14"/>
      <c r="E75" s="118" t="s">
        <v>123</v>
      </c>
      <c r="F75" s="14" t="s">
        <v>122</v>
      </c>
      <c r="G75" s="69">
        <v>7337.6707147123225</v>
      </c>
      <c r="H75" s="69">
        <v>16507.399296569114</v>
      </c>
      <c r="I75" s="72">
        <v>8665.880000000001</v>
      </c>
      <c r="J75" s="72">
        <f t="shared" si="2"/>
        <v>118.10123862092321</v>
      </c>
      <c r="K75" s="72">
        <f t="shared" si="3"/>
        <v>52.496943003015083</v>
      </c>
    </row>
    <row r="76" spans="2:11" s="114" customFormat="1" x14ac:dyDescent="0.3">
      <c r="B76" s="9"/>
      <c r="C76" s="14"/>
      <c r="D76" s="14"/>
      <c r="E76" s="118" t="s">
        <v>208</v>
      </c>
      <c r="F76" s="14" t="s">
        <v>238</v>
      </c>
      <c r="G76" s="69">
        <v>19.495653328024417</v>
      </c>
      <c r="H76" s="69"/>
      <c r="I76" s="72">
        <v>371.73</v>
      </c>
      <c r="J76" s="72">
        <f t="shared" si="2"/>
        <v>1906.7327149567709</v>
      </c>
      <c r="K76" s="72"/>
    </row>
    <row r="77" spans="2:11" x14ac:dyDescent="0.3">
      <c r="B77" s="9"/>
      <c r="C77" s="14"/>
      <c r="D77" s="14"/>
      <c r="E77" s="118" t="s">
        <v>125</v>
      </c>
      <c r="F77" s="14" t="s">
        <v>124</v>
      </c>
      <c r="G77" s="69">
        <v>25047.060853407664</v>
      </c>
      <c r="H77" s="69">
        <v>19257.802110292654</v>
      </c>
      <c r="I77" s="72">
        <v>27736.68</v>
      </c>
      <c r="J77" s="72">
        <f t="shared" si="2"/>
        <v>110.73826251444754</v>
      </c>
      <c r="K77" s="72">
        <f t="shared" si="3"/>
        <v>144.02827405301704</v>
      </c>
    </row>
    <row r="78" spans="2:11" x14ac:dyDescent="0.3">
      <c r="B78" s="9"/>
      <c r="C78" s="9"/>
      <c r="D78" s="9">
        <v>329</v>
      </c>
      <c r="E78" s="9"/>
      <c r="F78" s="9" t="s">
        <v>131</v>
      </c>
      <c r="G78" s="70">
        <v>8745.3845643373807</v>
      </c>
      <c r="H78" s="70">
        <f>+H79+H80+H82</f>
        <v>13670.842126219392</v>
      </c>
      <c r="I78" s="73">
        <v>6764.94</v>
      </c>
      <c r="J78" s="73">
        <f t="shared" si="2"/>
        <v>77.354402773625367</v>
      </c>
      <c r="K78" s="73">
        <f t="shared" si="3"/>
        <v>49.484442417965454</v>
      </c>
    </row>
    <row r="79" spans="2:11" ht="26.4" x14ac:dyDescent="0.3">
      <c r="B79" s="9"/>
      <c r="C79" s="14"/>
      <c r="D79" s="14"/>
      <c r="E79" s="118" t="s">
        <v>128</v>
      </c>
      <c r="F79" s="14" t="s">
        <v>127</v>
      </c>
      <c r="G79" s="69">
        <v>671.905235914792</v>
      </c>
      <c r="H79" s="69">
        <v>3185</v>
      </c>
      <c r="I79" s="72">
        <v>348.2</v>
      </c>
      <c r="J79" s="72">
        <f t="shared" si="2"/>
        <v>51.822784135017088</v>
      </c>
      <c r="K79" s="72">
        <f t="shared" si="3"/>
        <v>10.932496075353217</v>
      </c>
    </row>
    <row r="80" spans="2:11" x14ac:dyDescent="0.3">
      <c r="B80" s="9"/>
      <c r="C80" s="14"/>
      <c r="D80" s="14"/>
      <c r="E80" s="118" t="s">
        <v>130</v>
      </c>
      <c r="F80" s="14" t="s">
        <v>129</v>
      </c>
      <c r="G80" s="69">
        <v>4306.4941270157269</v>
      </c>
      <c r="H80" s="69">
        <v>6503.8421262193906</v>
      </c>
      <c r="I80" s="72">
        <v>4991.78</v>
      </c>
      <c r="J80" s="72">
        <f t="shared" si="2"/>
        <v>115.91284819559607</v>
      </c>
      <c r="K80" s="72">
        <f t="shared" si="3"/>
        <v>76.751248002719663</v>
      </c>
    </row>
    <row r="81" spans="2:11" x14ac:dyDescent="0.3">
      <c r="B81" s="9"/>
      <c r="C81" s="14"/>
      <c r="D81" s="14"/>
      <c r="E81" s="118" t="s">
        <v>209</v>
      </c>
      <c r="F81" s="14" t="s">
        <v>239</v>
      </c>
      <c r="G81" s="69"/>
      <c r="H81" s="69"/>
      <c r="I81" s="72">
        <v>146</v>
      </c>
      <c r="J81" s="72"/>
      <c r="K81" s="72"/>
    </row>
    <row r="82" spans="2:11" s="86" customFormat="1" x14ac:dyDescent="0.3">
      <c r="B82" s="9"/>
      <c r="C82" s="14"/>
      <c r="D82" s="14"/>
      <c r="E82" s="118" t="s">
        <v>210</v>
      </c>
      <c r="F82" s="14" t="s">
        <v>187</v>
      </c>
      <c r="G82" s="69">
        <v>3766.985201406862</v>
      </c>
      <c r="H82" s="69">
        <v>3982</v>
      </c>
      <c r="I82" s="72">
        <v>1278.9599999999998</v>
      </c>
      <c r="J82" s="72">
        <f t="shared" si="2"/>
        <v>33.951819070654821</v>
      </c>
      <c r="K82" s="72">
        <f t="shared" si="3"/>
        <v>32.118533400301352</v>
      </c>
    </row>
    <row r="83" spans="2:11" s="86" customFormat="1" ht="18" customHeight="1" x14ac:dyDescent="0.3">
      <c r="B83" s="9"/>
      <c r="C83" s="9">
        <v>34</v>
      </c>
      <c r="D83" s="9"/>
      <c r="E83" s="9"/>
      <c r="F83" s="9" t="s">
        <v>153</v>
      </c>
      <c r="G83" s="70">
        <v>9106.9812197226092</v>
      </c>
      <c r="H83" s="70">
        <f>+H84</f>
        <v>1991</v>
      </c>
      <c r="I83" s="73">
        <v>1680.63</v>
      </c>
      <c r="J83" s="73">
        <f t="shared" si="2"/>
        <v>18.454304005374798</v>
      </c>
      <c r="K83" s="73">
        <f t="shared" si="3"/>
        <v>84.411351079859372</v>
      </c>
    </row>
    <row r="84" spans="2:11" s="86" customFormat="1" x14ac:dyDescent="0.3">
      <c r="B84" s="9"/>
      <c r="C84" s="9"/>
      <c r="D84" s="9">
        <v>343</v>
      </c>
      <c r="E84" s="9"/>
      <c r="F84" s="9" t="s">
        <v>154</v>
      </c>
      <c r="G84" s="70">
        <v>9106.9812197226092</v>
      </c>
      <c r="H84" s="70">
        <f>+H85</f>
        <v>1991</v>
      </c>
      <c r="I84" s="73">
        <v>1680.63</v>
      </c>
      <c r="J84" s="73">
        <f t="shared" si="2"/>
        <v>18.454304005374798</v>
      </c>
      <c r="K84" s="73">
        <f t="shared" si="3"/>
        <v>84.411351079859372</v>
      </c>
    </row>
    <row r="85" spans="2:11" x14ac:dyDescent="0.3">
      <c r="B85" s="9"/>
      <c r="C85" s="14"/>
      <c r="D85" s="14"/>
      <c r="E85" s="118" t="s">
        <v>134</v>
      </c>
      <c r="F85" s="14" t="s">
        <v>133</v>
      </c>
      <c r="G85" s="69">
        <v>929.05965890238235</v>
      </c>
      <c r="H85" s="69">
        <v>1991</v>
      </c>
      <c r="I85" s="72">
        <v>1680.63</v>
      </c>
      <c r="J85" s="72">
        <f t="shared" si="2"/>
        <v>180.89581050000001</v>
      </c>
      <c r="K85" s="72">
        <f t="shared" si="3"/>
        <v>84.411351079859372</v>
      </c>
    </row>
    <row r="86" spans="2:11" x14ac:dyDescent="0.3">
      <c r="B86" s="9"/>
      <c r="C86" s="14"/>
      <c r="D86" s="14"/>
      <c r="E86" s="118" t="s">
        <v>211</v>
      </c>
      <c r="F86" s="14" t="s">
        <v>240</v>
      </c>
      <c r="G86" s="69">
        <v>8177.9215608202267</v>
      </c>
      <c r="H86" s="69"/>
      <c r="I86" s="72"/>
      <c r="J86" s="72"/>
      <c r="K86" s="72"/>
    </row>
    <row r="87" spans="2:11" x14ac:dyDescent="0.3">
      <c r="B87" s="9"/>
      <c r="C87" s="9">
        <v>36</v>
      </c>
      <c r="D87" s="9"/>
      <c r="E87" s="9"/>
      <c r="F87" s="9" t="s">
        <v>201</v>
      </c>
      <c r="G87" s="70">
        <v>29989.772380383569</v>
      </c>
      <c r="H87" s="69"/>
      <c r="I87" s="73"/>
      <c r="J87" s="73"/>
      <c r="K87" s="73"/>
    </row>
    <row r="88" spans="2:11" ht="26.4" x14ac:dyDescent="0.3">
      <c r="B88" s="9"/>
      <c r="C88" s="9"/>
      <c r="D88" s="9">
        <v>369</v>
      </c>
      <c r="E88" s="9"/>
      <c r="F88" s="9" t="s">
        <v>72</v>
      </c>
      <c r="G88" s="70">
        <v>29989.772380383569</v>
      </c>
      <c r="H88" s="69"/>
      <c r="I88" s="73"/>
      <c r="J88" s="73"/>
      <c r="K88" s="73"/>
    </row>
    <row r="89" spans="2:11" s="114" customFormat="1" ht="26.4" x14ac:dyDescent="0.3">
      <c r="B89" s="9"/>
      <c r="C89" s="14"/>
      <c r="D89" s="14"/>
      <c r="E89" s="118" t="s">
        <v>268</v>
      </c>
      <c r="F89" s="14" t="s">
        <v>72</v>
      </c>
      <c r="G89" s="69">
        <v>29989.772380383569</v>
      </c>
      <c r="H89" s="69"/>
      <c r="I89" s="72"/>
      <c r="J89" s="72"/>
      <c r="K89" s="72"/>
    </row>
    <row r="90" spans="2:11" s="114" customFormat="1" ht="26.4" x14ac:dyDescent="0.3">
      <c r="B90" s="9"/>
      <c r="C90" s="9">
        <v>37</v>
      </c>
      <c r="D90" s="9"/>
      <c r="E90" s="9"/>
      <c r="F90" s="9" t="s">
        <v>155</v>
      </c>
      <c r="G90" s="70">
        <v>114254.29690092242</v>
      </c>
      <c r="H90" s="70">
        <f>+H91</f>
        <v>138423.02110292655</v>
      </c>
      <c r="I90" s="73">
        <v>102139.91</v>
      </c>
      <c r="J90" s="73">
        <f t="shared" si="2"/>
        <v>89.396996673632671</v>
      </c>
      <c r="K90" s="73">
        <f t="shared" si="3"/>
        <v>73.788239258303946</v>
      </c>
    </row>
    <row r="91" spans="2:11" s="114" customFormat="1" ht="26.4" x14ac:dyDescent="0.3">
      <c r="B91" s="9"/>
      <c r="C91" s="9"/>
      <c r="D91" s="9">
        <v>372</v>
      </c>
      <c r="E91" s="9"/>
      <c r="F91" s="9" t="s">
        <v>156</v>
      </c>
      <c r="G91" s="70">
        <v>114254.29690092242</v>
      </c>
      <c r="H91" s="70">
        <f>+H92+H93</f>
        <v>138423.02110292655</v>
      </c>
      <c r="I91" s="73">
        <v>102139.91</v>
      </c>
      <c r="J91" s="73">
        <f t="shared" si="2"/>
        <v>89.396996673632671</v>
      </c>
      <c r="K91" s="73">
        <f t="shared" si="3"/>
        <v>73.788239258303946</v>
      </c>
    </row>
    <row r="92" spans="2:11" x14ac:dyDescent="0.3">
      <c r="B92" s="9"/>
      <c r="C92" s="14"/>
      <c r="D92" s="14"/>
      <c r="E92" s="118" t="s">
        <v>137</v>
      </c>
      <c r="F92" s="14" t="s">
        <v>136</v>
      </c>
      <c r="G92" s="69">
        <v>25822.018713915986</v>
      </c>
      <c r="H92" s="69">
        <v>35888.684252438783</v>
      </c>
      <c r="I92" s="72">
        <v>33683.64</v>
      </c>
      <c r="J92" s="72">
        <f t="shared" si="2"/>
        <v>130.44541704187998</v>
      </c>
      <c r="K92" s="72">
        <f t="shared" si="3"/>
        <v>93.855878814256215</v>
      </c>
    </row>
    <row r="93" spans="2:11" x14ac:dyDescent="0.3">
      <c r="B93" s="9"/>
      <c r="C93" s="14"/>
      <c r="D93" s="14"/>
      <c r="E93" s="118" t="s">
        <v>139</v>
      </c>
      <c r="F93" s="14" t="s">
        <v>138</v>
      </c>
      <c r="G93" s="69">
        <v>88432.278187006435</v>
      </c>
      <c r="H93" s="69">
        <v>102534.33685048776</v>
      </c>
      <c r="I93" s="72">
        <v>68456.27</v>
      </c>
      <c r="J93" s="72">
        <f t="shared" si="2"/>
        <v>77.410953786847543</v>
      </c>
      <c r="K93" s="72">
        <f t="shared" si="3"/>
        <v>66.764239280954939</v>
      </c>
    </row>
    <row r="94" spans="2:11" s="114" customFormat="1" x14ac:dyDescent="0.3">
      <c r="B94" s="9">
        <v>4</v>
      </c>
      <c r="C94" s="9"/>
      <c r="D94" s="9"/>
      <c r="E94" s="9"/>
      <c r="F94" s="9" t="s">
        <v>157</v>
      </c>
      <c r="G94" s="70">
        <v>158346.78611719422</v>
      </c>
      <c r="H94" s="70"/>
      <c r="I94" s="73">
        <v>77731.510000000009</v>
      </c>
      <c r="J94" s="73">
        <f t="shared" si="2"/>
        <v>49.0894143834849</v>
      </c>
      <c r="K94" s="73"/>
    </row>
    <row r="95" spans="2:11" s="114" customFormat="1" ht="26.4" x14ac:dyDescent="0.3">
      <c r="B95" s="9"/>
      <c r="C95" s="9">
        <v>42</v>
      </c>
      <c r="D95" s="9"/>
      <c r="E95" s="9"/>
      <c r="F95" s="9" t="s">
        <v>158</v>
      </c>
      <c r="G95" s="70">
        <v>158346.78611719422</v>
      </c>
      <c r="H95" s="70"/>
      <c r="I95" s="73">
        <v>71544.010000000009</v>
      </c>
      <c r="J95" s="73">
        <f t="shared" si="2"/>
        <v>45.181851652517594</v>
      </c>
      <c r="K95" s="73"/>
    </row>
    <row r="96" spans="2:11" x14ac:dyDescent="0.3">
      <c r="B96" s="9"/>
      <c r="C96" s="9"/>
      <c r="D96" s="9">
        <v>422</v>
      </c>
      <c r="E96" s="9"/>
      <c r="F96" s="9" t="s">
        <v>159</v>
      </c>
      <c r="G96" s="70">
        <v>47205.70177184949</v>
      </c>
      <c r="H96" s="70"/>
      <c r="I96" s="73">
        <v>15186.599999999999</v>
      </c>
      <c r="J96" s="73">
        <f t="shared" si="2"/>
        <v>32.171113721385943</v>
      </c>
      <c r="K96" s="73"/>
    </row>
    <row r="97" spans="2:11" s="86" customFormat="1" x14ac:dyDescent="0.3">
      <c r="B97" s="9"/>
      <c r="C97" s="14"/>
      <c r="D97" s="14"/>
      <c r="E97" s="14">
        <v>4221</v>
      </c>
      <c r="F97" s="14" t="s">
        <v>196</v>
      </c>
      <c r="G97" s="69">
        <v>20558.435198088791</v>
      </c>
      <c r="H97" s="69"/>
      <c r="I97" s="72">
        <v>2977.01</v>
      </c>
      <c r="J97" s="72">
        <f t="shared" si="2"/>
        <v>14.480722736508453</v>
      </c>
      <c r="K97" s="72"/>
    </row>
    <row r="98" spans="2:11" x14ac:dyDescent="0.3">
      <c r="B98" s="9"/>
      <c r="C98" s="14"/>
      <c r="D98" s="14"/>
      <c r="E98" s="118" t="s">
        <v>217</v>
      </c>
      <c r="F98" s="14" t="s">
        <v>241</v>
      </c>
      <c r="G98" s="69"/>
      <c r="H98" s="69"/>
      <c r="I98" s="72">
        <v>601.95000000000005</v>
      </c>
      <c r="J98" s="72"/>
      <c r="K98" s="72"/>
    </row>
    <row r="99" spans="2:11" s="114" customFormat="1" x14ac:dyDescent="0.3">
      <c r="B99" s="9"/>
      <c r="C99" s="14"/>
      <c r="D99" s="14"/>
      <c r="E99" s="118" t="s">
        <v>234</v>
      </c>
      <c r="F99" s="14" t="s">
        <v>242</v>
      </c>
      <c r="G99" s="69">
        <v>2720.8175724998341</v>
      </c>
      <c r="H99" s="69"/>
      <c r="I99" s="72"/>
      <c r="J99" s="72" t="s">
        <v>257</v>
      </c>
      <c r="K99" s="72"/>
    </row>
    <row r="100" spans="2:11" s="114" customFormat="1" x14ac:dyDescent="0.3">
      <c r="B100" s="9"/>
      <c r="C100" s="14"/>
      <c r="D100" s="14"/>
      <c r="E100" s="118" t="s">
        <v>218</v>
      </c>
      <c r="F100" s="14" t="s">
        <v>243</v>
      </c>
      <c r="G100" s="69"/>
      <c r="H100" s="69"/>
      <c r="I100" s="72">
        <v>3573</v>
      </c>
      <c r="J100" s="72"/>
      <c r="K100" s="72"/>
    </row>
    <row r="101" spans="2:11" x14ac:dyDescent="0.3">
      <c r="B101" s="9"/>
      <c r="C101" s="14"/>
      <c r="D101" s="14"/>
      <c r="E101" s="118" t="s">
        <v>219</v>
      </c>
      <c r="F101" s="14" t="s">
        <v>244</v>
      </c>
      <c r="G101" s="69">
        <v>1167.9554051363725</v>
      </c>
      <c r="H101" s="69"/>
      <c r="I101" s="72">
        <v>1888.09</v>
      </c>
      <c r="J101" s="72">
        <f t="shared" si="2"/>
        <v>161.65771327369671</v>
      </c>
      <c r="K101" s="72"/>
    </row>
    <row r="102" spans="2:11" x14ac:dyDescent="0.3">
      <c r="B102" s="9"/>
      <c r="C102" s="14"/>
      <c r="D102" s="14"/>
      <c r="E102" s="14">
        <v>4227</v>
      </c>
      <c r="F102" s="14" t="s">
        <v>140</v>
      </c>
      <c r="G102" s="69">
        <v>22758.493596124496</v>
      </c>
      <c r="H102" s="69"/>
      <c r="I102" s="72">
        <v>6146.55</v>
      </c>
      <c r="J102" s="72">
        <f t="shared" si="2"/>
        <v>27.0077190040675</v>
      </c>
      <c r="K102" s="72"/>
    </row>
    <row r="103" spans="2:11" x14ac:dyDescent="0.3">
      <c r="B103" s="9"/>
      <c r="C103" s="9"/>
      <c r="D103" s="9">
        <v>423</v>
      </c>
      <c r="E103" s="9"/>
      <c r="F103" s="116" t="s">
        <v>200</v>
      </c>
      <c r="G103" s="70">
        <v>111141.08434534475</v>
      </c>
      <c r="H103" s="70"/>
      <c r="I103" s="73">
        <v>56357.41</v>
      </c>
      <c r="J103" s="73">
        <f t="shared" si="2"/>
        <v>50.707990057828326</v>
      </c>
      <c r="K103" s="73"/>
    </row>
    <row r="104" spans="2:11" s="86" customFormat="1" x14ac:dyDescent="0.3">
      <c r="B104" s="9"/>
      <c r="C104" s="14"/>
      <c r="D104" s="14"/>
      <c r="E104" s="14">
        <v>4231</v>
      </c>
      <c r="F104" s="115" t="s">
        <v>199</v>
      </c>
      <c r="G104" s="69">
        <v>111141.08434534475</v>
      </c>
      <c r="H104" s="69"/>
      <c r="I104" s="72">
        <v>56357.41</v>
      </c>
      <c r="J104" s="72">
        <f t="shared" si="2"/>
        <v>50.707990057828326</v>
      </c>
      <c r="K104" s="72"/>
    </row>
    <row r="105" spans="2:11" s="86" customFormat="1" ht="26.4" x14ac:dyDescent="0.3">
      <c r="B105" s="9"/>
      <c r="C105" s="9">
        <v>45</v>
      </c>
      <c r="D105" s="9"/>
      <c r="E105" s="9"/>
      <c r="F105" s="9" t="s">
        <v>160</v>
      </c>
      <c r="G105" s="70"/>
      <c r="H105" s="70"/>
      <c r="I105" s="73">
        <v>6187.5</v>
      </c>
      <c r="J105" s="73"/>
      <c r="K105" s="73"/>
    </row>
    <row r="106" spans="2:11" x14ac:dyDescent="0.3">
      <c r="B106" s="9"/>
      <c r="C106" s="9"/>
      <c r="D106" s="9">
        <v>452</v>
      </c>
      <c r="E106" s="9"/>
      <c r="F106" s="9" t="s">
        <v>195</v>
      </c>
      <c r="G106" s="70"/>
      <c r="H106" s="70"/>
      <c r="I106" s="73">
        <v>6187.5</v>
      </c>
      <c r="J106" s="73"/>
      <c r="K106" s="73"/>
    </row>
    <row r="107" spans="2:11" x14ac:dyDescent="0.3">
      <c r="B107" s="9"/>
      <c r="C107" s="14"/>
      <c r="D107" s="14"/>
      <c r="E107" s="14">
        <v>4521</v>
      </c>
      <c r="F107" s="14" t="s">
        <v>195</v>
      </c>
      <c r="G107" s="69"/>
      <c r="H107" s="69"/>
      <c r="I107" s="72">
        <v>6187.5</v>
      </c>
      <c r="J107" s="72"/>
      <c r="K107" s="72"/>
    </row>
  </sheetData>
  <mergeCells count="7">
    <mergeCell ref="B2:K2"/>
    <mergeCell ref="B4:K4"/>
    <mergeCell ref="B6:K6"/>
    <mergeCell ref="B42:F42"/>
    <mergeCell ref="B9:F9"/>
    <mergeCell ref="B41:F41"/>
    <mergeCell ref="B8:F8"/>
  </mergeCells>
  <pageMargins left="0.25" right="0.25" top="0.75" bottom="0.75" header="0.3" footer="0.3"/>
  <pageSetup paperSize="9" scale="64" fitToHeight="0" orientation="portrait" r:id="rId1"/>
  <rowBreaks count="1" manualBreakCount="1">
    <brk id="40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5"/>
  <sheetViews>
    <sheetView zoomScaleNormal="100" workbookViewId="0">
      <selection activeCell="J10" sqref="J1:L1048576"/>
    </sheetView>
  </sheetViews>
  <sheetFormatPr defaultRowHeight="14.4" x14ac:dyDescent="0.3"/>
  <cols>
    <col min="2" max="2" width="37.6640625" customWidth="1"/>
    <col min="3" max="4" width="17.21875" customWidth="1"/>
    <col min="5" max="5" width="16.6640625" customWidth="1"/>
    <col min="6" max="7" width="9.33203125" customWidth="1"/>
    <col min="8" max="8" width="10.6640625" bestFit="1" customWidth="1"/>
  </cols>
  <sheetData>
    <row r="1" spans="2:8" ht="17.399999999999999" x14ac:dyDescent="0.3">
      <c r="B1" s="3"/>
      <c r="C1" s="3"/>
      <c r="D1" s="3"/>
      <c r="E1" s="4"/>
      <c r="F1" s="4"/>
      <c r="G1" s="4"/>
    </row>
    <row r="2" spans="2:8" ht="15.75" customHeight="1" x14ac:dyDescent="0.3">
      <c r="B2" s="120" t="s">
        <v>38</v>
      </c>
      <c r="C2" s="120"/>
      <c r="D2" s="120"/>
      <c r="E2" s="120"/>
      <c r="F2" s="120"/>
      <c r="G2" s="120"/>
    </row>
    <row r="3" spans="2:8" ht="17.399999999999999" x14ac:dyDescent="0.3">
      <c r="B3" s="3"/>
      <c r="C3" s="3"/>
      <c r="D3" s="3"/>
      <c r="E3" s="4"/>
      <c r="F3" s="4"/>
      <c r="G3" s="4"/>
    </row>
    <row r="4" spans="2:8" ht="39.6" x14ac:dyDescent="0.3">
      <c r="B4" s="40" t="s">
        <v>3</v>
      </c>
      <c r="C4" s="40" t="s">
        <v>193</v>
      </c>
      <c r="D4" s="40" t="s">
        <v>54</v>
      </c>
      <c r="E4" s="40" t="s">
        <v>194</v>
      </c>
      <c r="F4" s="40" t="s">
        <v>23</v>
      </c>
      <c r="G4" s="40" t="s">
        <v>52</v>
      </c>
    </row>
    <row r="5" spans="2:8" x14ac:dyDescent="0.3">
      <c r="B5" s="40">
        <v>1</v>
      </c>
      <c r="C5" s="43">
        <v>2</v>
      </c>
      <c r="D5" s="43">
        <v>3</v>
      </c>
      <c r="E5" s="43">
        <v>4</v>
      </c>
      <c r="F5" s="43" t="s">
        <v>188</v>
      </c>
      <c r="G5" s="43" t="s">
        <v>189</v>
      </c>
    </row>
    <row r="6" spans="2:8" s="74" customFormat="1" x14ac:dyDescent="0.3">
      <c r="B6" s="9" t="s">
        <v>48</v>
      </c>
      <c r="C6" s="71">
        <f>+C7+C10+C12+C14+C17</f>
        <v>3871864.7256612903</v>
      </c>
      <c r="D6" s="71">
        <f>+D20</f>
        <v>3750676.1092972327</v>
      </c>
      <c r="E6" s="71">
        <f>+E7+E10+E12+E14+E17</f>
        <v>4515549.5</v>
      </c>
      <c r="F6" s="92">
        <f t="shared" ref="F6:F13" si="0">+E6/C6*100</f>
        <v>116.62467105507599</v>
      </c>
      <c r="G6" s="92">
        <f>+E6/D6*100</f>
        <v>120.39294698912516</v>
      </c>
    </row>
    <row r="7" spans="2:8" s="74" customFormat="1" x14ac:dyDescent="0.3">
      <c r="B7" s="9" t="s">
        <v>12</v>
      </c>
      <c r="C7" s="70">
        <f>+C8+C9</f>
        <v>3017290.8806158332</v>
      </c>
      <c r="D7" s="70">
        <f t="shared" ref="D7:D18" si="1">+D21</f>
        <v>2982741.5331475213</v>
      </c>
      <c r="E7" s="70">
        <f>+E8+E9</f>
        <v>3618396.4799999995</v>
      </c>
      <c r="F7" s="92">
        <f t="shared" si="0"/>
        <v>119.92203016440628</v>
      </c>
      <c r="G7" s="92">
        <f>+E7/D7*100</f>
        <v>121.31109718319128</v>
      </c>
    </row>
    <row r="8" spans="2:8" x14ac:dyDescent="0.3">
      <c r="B8" s="24" t="s">
        <v>13</v>
      </c>
      <c r="C8" s="69">
        <v>2920076.727055544</v>
      </c>
      <c r="D8" s="72">
        <f t="shared" si="1"/>
        <v>2891467</v>
      </c>
      <c r="E8" s="72">
        <v>3528892.1599999997</v>
      </c>
      <c r="F8" s="93">
        <f t="shared" si="0"/>
        <v>120.84929574978511</v>
      </c>
      <c r="G8" s="93">
        <f>+E8/D8*100</f>
        <v>122.04504357130826</v>
      </c>
      <c r="H8" s="60"/>
    </row>
    <row r="9" spans="2:8" x14ac:dyDescent="0.3">
      <c r="B9" s="25" t="s">
        <v>14</v>
      </c>
      <c r="C9" s="69">
        <v>97214.153560289327</v>
      </c>
      <c r="D9" s="72">
        <f t="shared" si="1"/>
        <v>91274.533147521404</v>
      </c>
      <c r="E9" s="72">
        <v>89504.320000000007</v>
      </c>
      <c r="F9" s="93">
        <f t="shared" si="0"/>
        <v>92.069227290542727</v>
      </c>
      <c r="G9" s="93">
        <f t="shared" ref="G9:G16" si="2">+E9/D9*100</f>
        <v>98.060561816667629</v>
      </c>
      <c r="H9" s="60"/>
    </row>
    <row r="10" spans="2:8" s="74" customFormat="1" x14ac:dyDescent="0.3">
      <c r="B10" s="9" t="s">
        <v>18</v>
      </c>
      <c r="C10" s="73">
        <f>+C11</f>
        <v>19323.518481651074</v>
      </c>
      <c r="D10" s="73">
        <f t="shared" si="1"/>
        <v>11282</v>
      </c>
      <c r="E10" s="73">
        <f>+E11</f>
        <v>13241.560000000001</v>
      </c>
      <c r="F10" s="92">
        <f t="shared" si="0"/>
        <v>68.525615625196394</v>
      </c>
      <c r="G10" s="93">
        <f t="shared" si="2"/>
        <v>117.36890622230104</v>
      </c>
      <c r="H10" s="60"/>
    </row>
    <row r="11" spans="2:8" x14ac:dyDescent="0.3">
      <c r="B11" s="26" t="s">
        <v>19</v>
      </c>
      <c r="C11" s="69">
        <v>19323.518481651074</v>
      </c>
      <c r="D11" s="72">
        <f t="shared" si="1"/>
        <v>11282</v>
      </c>
      <c r="E11" s="72">
        <v>13241.560000000001</v>
      </c>
      <c r="F11" s="93">
        <f t="shared" si="0"/>
        <v>68.525615625196394</v>
      </c>
      <c r="G11" s="93">
        <f t="shared" si="2"/>
        <v>117.36890622230104</v>
      </c>
      <c r="H11" s="60"/>
    </row>
    <row r="12" spans="2:8" s="74" customFormat="1" x14ac:dyDescent="0.3">
      <c r="B12" s="9" t="s">
        <v>162</v>
      </c>
      <c r="C12" s="73">
        <f>+C13</f>
        <v>238716.9845377928</v>
      </c>
      <c r="D12" s="73">
        <f t="shared" si="1"/>
        <v>231468</v>
      </c>
      <c r="E12" s="73">
        <f>+E13</f>
        <v>282948.02</v>
      </c>
      <c r="F12" s="92">
        <f t="shared" si="0"/>
        <v>118.52865037979932</v>
      </c>
      <c r="G12" s="93">
        <f t="shared" si="2"/>
        <v>122.24066393626765</v>
      </c>
      <c r="H12" s="60"/>
    </row>
    <row r="13" spans="2:8" x14ac:dyDescent="0.3">
      <c r="B13" s="26" t="s">
        <v>163</v>
      </c>
      <c r="C13" s="69">
        <v>238716.9845377928</v>
      </c>
      <c r="D13" s="72">
        <f t="shared" si="1"/>
        <v>231468</v>
      </c>
      <c r="E13" s="72">
        <v>282948.02</v>
      </c>
      <c r="F13" s="93">
        <f t="shared" si="0"/>
        <v>118.52865037979932</v>
      </c>
      <c r="G13" s="93">
        <f t="shared" si="2"/>
        <v>122.24066393626765</v>
      </c>
      <c r="H13" s="60"/>
    </row>
    <row r="14" spans="2:8" s="74" customFormat="1" x14ac:dyDescent="0.3">
      <c r="B14" s="9" t="s">
        <v>164</v>
      </c>
      <c r="C14" s="73">
        <f>+C15+C16</f>
        <v>550880.21175857692</v>
      </c>
      <c r="D14" s="73">
        <f t="shared" ref="D14:G14" si="3">+D15+D16</f>
        <v>517222.57614971133</v>
      </c>
      <c r="E14" s="73">
        <f t="shared" si="3"/>
        <v>576955.5</v>
      </c>
      <c r="F14" s="73">
        <f t="shared" si="3"/>
        <v>92.069228332034626</v>
      </c>
      <c r="G14" s="73">
        <f t="shared" si="3"/>
        <v>98.060522372324357</v>
      </c>
      <c r="H14" s="60"/>
    </row>
    <row r="15" spans="2:8" x14ac:dyDescent="0.3">
      <c r="B15" s="26" t="s">
        <v>167</v>
      </c>
      <c r="C15" s="69"/>
      <c r="D15" s="72">
        <f t="shared" si="1"/>
        <v>0</v>
      </c>
      <c r="E15" s="72">
        <v>69764.34</v>
      </c>
      <c r="F15" s="93"/>
      <c r="G15" s="93"/>
      <c r="H15" s="60"/>
    </row>
    <row r="16" spans="2:8" x14ac:dyDescent="0.3">
      <c r="B16" s="26" t="s">
        <v>168</v>
      </c>
      <c r="C16" s="69">
        <f>551171.501758577-291.29</f>
        <v>550880.21175857692</v>
      </c>
      <c r="D16" s="72">
        <f t="shared" si="1"/>
        <v>517222.57614971133</v>
      </c>
      <c r="E16" s="72">
        <v>507191.16000000003</v>
      </c>
      <c r="F16" s="93">
        <f>+E16/C16*100</f>
        <v>92.069228332034626</v>
      </c>
      <c r="G16" s="93">
        <f t="shared" si="2"/>
        <v>98.060522372324357</v>
      </c>
      <c r="H16" s="60"/>
    </row>
    <row r="17" spans="2:10" s="74" customFormat="1" x14ac:dyDescent="0.3">
      <c r="B17" s="9" t="s">
        <v>165</v>
      </c>
      <c r="C17" s="73">
        <f>+C18</f>
        <v>45653.130267436456</v>
      </c>
      <c r="D17" s="73">
        <f t="shared" si="1"/>
        <v>7962</v>
      </c>
      <c r="E17" s="73">
        <f>+E18</f>
        <v>24007.940000000002</v>
      </c>
      <c r="F17" s="92">
        <f>+E17/C17*100</f>
        <v>52.587719307222244</v>
      </c>
      <c r="G17" s="92">
        <f>+E17/D17*100</f>
        <v>301.53152474252704</v>
      </c>
      <c r="H17" s="60"/>
    </row>
    <row r="18" spans="2:10" x14ac:dyDescent="0.3">
      <c r="B18" s="26" t="s">
        <v>166</v>
      </c>
      <c r="C18" s="69">
        <v>45653.130267436456</v>
      </c>
      <c r="D18" s="72">
        <f t="shared" si="1"/>
        <v>7962</v>
      </c>
      <c r="E18" s="72">
        <v>24007.940000000002</v>
      </c>
      <c r="F18" s="93">
        <f>+E18/C18*100</f>
        <v>52.587719307222244</v>
      </c>
      <c r="G18" s="93">
        <f>+E18/D18*100</f>
        <v>301.53152474252704</v>
      </c>
      <c r="H18" s="60"/>
    </row>
    <row r="19" spans="2:10" x14ac:dyDescent="0.3">
      <c r="B19" s="26"/>
      <c r="C19" s="69"/>
      <c r="D19" s="69"/>
      <c r="E19" s="72"/>
      <c r="F19" s="92"/>
      <c r="G19" s="92"/>
      <c r="J19" s="113"/>
    </row>
    <row r="20" spans="2:10" ht="15.75" customHeight="1" x14ac:dyDescent="0.3">
      <c r="B20" s="9" t="s">
        <v>49</v>
      </c>
      <c r="C20" s="71">
        <v>3860351.391598647</v>
      </c>
      <c r="D20" s="71">
        <f>+D21+D24+D26+D28+D31</f>
        <v>3750676.1092972327</v>
      </c>
      <c r="E20" s="84">
        <v>4288883.99</v>
      </c>
      <c r="F20" s="92">
        <f t="shared" ref="F20:F27" si="4">+E20/C20*100</f>
        <v>111.10087022994787</v>
      </c>
      <c r="G20" s="92">
        <f>+E20/D20*100</f>
        <v>114.34962297513907</v>
      </c>
      <c r="I20" s="85"/>
      <c r="J20" s="113"/>
    </row>
    <row r="21" spans="2:10" s="74" customFormat="1" x14ac:dyDescent="0.3">
      <c r="B21" s="9" t="s">
        <v>12</v>
      </c>
      <c r="C21" s="70">
        <f>+C22+C23</f>
        <v>3017290.8806158341</v>
      </c>
      <c r="D21" s="70">
        <f>+D22+D23</f>
        <v>2982741.5331475213</v>
      </c>
      <c r="E21" s="57">
        <f>+E22+E23</f>
        <v>3595355.56</v>
      </c>
      <c r="F21" s="92">
        <f t="shared" si="4"/>
        <v>119.1584007726223</v>
      </c>
      <c r="G21" s="92">
        <f>+E21/D21*100</f>
        <v>120.53862260757207</v>
      </c>
      <c r="I21" s="85"/>
      <c r="J21" s="113"/>
    </row>
    <row r="22" spans="2:10" x14ac:dyDescent="0.3">
      <c r="B22" s="24" t="s">
        <v>13</v>
      </c>
      <c r="C22" s="69">
        <v>2920076.727055545</v>
      </c>
      <c r="D22" s="72">
        <f>+'POSEBNI DIO'!D10</f>
        <v>2891467</v>
      </c>
      <c r="E22" s="72">
        <v>3505851.24</v>
      </c>
      <c r="F22" s="93">
        <f t="shared" si="4"/>
        <v>120.06024388047913</v>
      </c>
      <c r="G22" s="93">
        <f>+E22/D22*100</f>
        <v>121.24818439913028</v>
      </c>
      <c r="I22" s="85"/>
      <c r="J22" s="113"/>
    </row>
    <row r="23" spans="2:10" x14ac:dyDescent="0.3">
      <c r="B23" s="25" t="s">
        <v>14</v>
      </c>
      <c r="C23" s="69">
        <v>97214.153560289327</v>
      </c>
      <c r="D23" s="72">
        <f>+'POSEBNI DIO'!D12</f>
        <v>91274.533147521404</v>
      </c>
      <c r="E23" s="72">
        <v>89504.319999999978</v>
      </c>
      <c r="F23" s="93">
        <f t="shared" si="4"/>
        <v>92.069227290542685</v>
      </c>
      <c r="G23" s="93">
        <f t="shared" ref="G23:G32" si="5">+E23/D23*100</f>
        <v>98.060561816667587</v>
      </c>
      <c r="I23" s="85"/>
      <c r="J23" s="113"/>
    </row>
    <row r="24" spans="2:10" s="74" customFormat="1" x14ac:dyDescent="0.3">
      <c r="B24" s="9" t="s">
        <v>18</v>
      </c>
      <c r="C24" s="73">
        <f>+C25</f>
        <v>18090.353706284423</v>
      </c>
      <c r="D24" s="73">
        <v>11282</v>
      </c>
      <c r="E24" s="73">
        <f>+E25</f>
        <v>14365.93</v>
      </c>
      <c r="F24" s="92">
        <f t="shared" si="4"/>
        <v>79.412101240504825</v>
      </c>
      <c r="G24" s="92">
        <f t="shared" si="5"/>
        <v>127.33495834071972</v>
      </c>
      <c r="I24" s="85"/>
      <c r="J24" s="113"/>
    </row>
    <row r="25" spans="2:10" x14ac:dyDescent="0.3">
      <c r="B25" s="26" t="s">
        <v>19</v>
      </c>
      <c r="C25" s="69">
        <v>18090.353706284423</v>
      </c>
      <c r="D25" s="72">
        <v>11282</v>
      </c>
      <c r="E25" s="72">
        <v>14365.93</v>
      </c>
      <c r="F25" s="93">
        <f t="shared" si="4"/>
        <v>79.412101240504825</v>
      </c>
      <c r="G25" s="93">
        <f t="shared" si="5"/>
        <v>127.33495834071972</v>
      </c>
      <c r="I25" s="85"/>
      <c r="J25" s="113"/>
    </row>
    <row r="26" spans="2:10" s="74" customFormat="1" x14ac:dyDescent="0.3">
      <c r="B26" s="9" t="s">
        <v>162</v>
      </c>
      <c r="C26" s="73">
        <f>+C27</f>
        <v>225119.44521866084</v>
      </c>
      <c r="D26" s="73">
        <f>+D27</f>
        <v>231468</v>
      </c>
      <c r="E26" s="73">
        <f>+E27</f>
        <v>139585.80000000002</v>
      </c>
      <c r="F26" s="92">
        <f t="shared" si="4"/>
        <v>62.005216770332247</v>
      </c>
      <c r="G26" s="92">
        <f t="shared" si="5"/>
        <v>60.304577738607499</v>
      </c>
      <c r="I26" s="85"/>
      <c r="J26" s="113"/>
    </row>
    <row r="27" spans="2:10" x14ac:dyDescent="0.3">
      <c r="B27" s="26" t="s">
        <v>163</v>
      </c>
      <c r="C27" s="69">
        <v>225119.44521866084</v>
      </c>
      <c r="D27" s="72">
        <f>+'POSEBNI DIO'!D11</f>
        <v>231468</v>
      </c>
      <c r="E27" s="72">
        <v>139585.80000000002</v>
      </c>
      <c r="F27" s="93">
        <f t="shared" si="4"/>
        <v>62.005216770332247</v>
      </c>
      <c r="G27" s="93">
        <f t="shared" si="5"/>
        <v>60.304577738607499</v>
      </c>
      <c r="I27" s="85"/>
      <c r="J27" s="113"/>
    </row>
    <row r="28" spans="2:10" s="74" customFormat="1" x14ac:dyDescent="0.3">
      <c r="B28" s="9" t="s">
        <v>164</v>
      </c>
      <c r="C28" s="73">
        <f>+C29+C30</f>
        <v>558582.88008494256</v>
      </c>
      <c r="D28" s="73">
        <f t="shared" ref="D28:F28" si="6">+D29+D30</f>
        <v>517222.57614971133</v>
      </c>
      <c r="E28" s="73">
        <f t="shared" si="6"/>
        <v>523491.32999999996</v>
      </c>
      <c r="F28" s="73">
        <f t="shared" si="6"/>
        <v>303.68686608694725</v>
      </c>
      <c r="G28" s="73">
        <f t="shared" si="5"/>
        <v>101.21200313740253</v>
      </c>
      <c r="I28" s="85"/>
      <c r="J28" s="87"/>
    </row>
    <row r="29" spans="2:10" x14ac:dyDescent="0.3">
      <c r="B29" s="26" t="s">
        <v>167</v>
      </c>
      <c r="C29" s="69">
        <v>7702.6518017121234</v>
      </c>
      <c r="D29" s="72"/>
      <c r="E29" s="72">
        <v>16300.17</v>
      </c>
      <c r="F29" s="93">
        <f>+E29/C29*100</f>
        <v>211.61764051669644</v>
      </c>
      <c r="G29" s="93"/>
      <c r="I29" s="85"/>
      <c r="J29" s="87"/>
    </row>
    <row r="30" spans="2:10" x14ac:dyDescent="0.3">
      <c r="B30" s="26" t="s">
        <v>168</v>
      </c>
      <c r="C30" s="69">
        <v>550880.22828323045</v>
      </c>
      <c r="D30" s="72">
        <v>517222.57614971133</v>
      </c>
      <c r="E30" s="72">
        <v>507191.16</v>
      </c>
      <c r="F30" s="93">
        <f>+E30/C30*100</f>
        <v>92.069225570250808</v>
      </c>
      <c r="G30" s="93">
        <f t="shared" si="5"/>
        <v>98.060522372324343</v>
      </c>
    </row>
    <row r="31" spans="2:10" s="74" customFormat="1" x14ac:dyDescent="0.3">
      <c r="B31" s="9" t="s">
        <v>165</v>
      </c>
      <c r="C31" s="73">
        <f>+C32</f>
        <v>41267.831972924549</v>
      </c>
      <c r="D31" s="73">
        <v>7962</v>
      </c>
      <c r="E31" s="73">
        <f>+E32</f>
        <v>16085.370000000003</v>
      </c>
      <c r="F31" s="92">
        <f>+E31/C31*100</f>
        <v>38.977986559975989</v>
      </c>
      <c r="G31" s="92">
        <f t="shared" si="5"/>
        <v>202.0267520723437</v>
      </c>
    </row>
    <row r="32" spans="2:10" x14ac:dyDescent="0.3">
      <c r="B32" s="26" t="s">
        <v>166</v>
      </c>
      <c r="C32" s="69">
        <v>41267.831972924549</v>
      </c>
      <c r="D32" s="72">
        <v>7962</v>
      </c>
      <c r="E32" s="72">
        <v>16085.370000000003</v>
      </c>
      <c r="F32" s="93">
        <f>+E32/C32*100</f>
        <v>38.977986559975989</v>
      </c>
      <c r="G32" s="93">
        <f t="shared" si="5"/>
        <v>202.0267520723437</v>
      </c>
    </row>
    <row r="33" spans="3:7" x14ac:dyDescent="0.3">
      <c r="C33" s="60"/>
      <c r="D33" s="60"/>
      <c r="E33" s="60"/>
      <c r="F33" s="67"/>
      <c r="G33" s="67"/>
    </row>
    <row r="34" spans="3:7" x14ac:dyDescent="0.3">
      <c r="C34" s="60"/>
      <c r="D34" s="60"/>
      <c r="E34" s="60"/>
      <c r="F34" s="67"/>
      <c r="G34" s="67"/>
    </row>
    <row r="35" spans="3:7" x14ac:dyDescent="0.3">
      <c r="C35" s="60"/>
      <c r="D35" s="60"/>
      <c r="E35" s="60"/>
      <c r="F35" s="67"/>
      <c r="G35" s="67"/>
    </row>
    <row r="36" spans="3:7" x14ac:dyDescent="0.3">
      <c r="C36" s="60"/>
      <c r="D36" s="60"/>
      <c r="E36" s="60"/>
      <c r="F36" s="67"/>
      <c r="G36" s="67"/>
    </row>
    <row r="37" spans="3:7" x14ac:dyDescent="0.3">
      <c r="C37" s="60"/>
      <c r="D37" s="60"/>
      <c r="E37" s="60"/>
      <c r="F37" s="67"/>
      <c r="G37" s="67"/>
    </row>
    <row r="38" spans="3:7" x14ac:dyDescent="0.3">
      <c r="C38" s="60"/>
      <c r="D38" s="60"/>
      <c r="E38" s="60"/>
      <c r="F38" s="67"/>
      <c r="G38" s="67"/>
    </row>
    <row r="39" spans="3:7" x14ac:dyDescent="0.3">
      <c r="C39" s="60"/>
      <c r="D39" s="60"/>
      <c r="E39" s="60"/>
      <c r="F39" s="67"/>
      <c r="G39" s="67"/>
    </row>
    <row r="40" spans="3:7" x14ac:dyDescent="0.3">
      <c r="C40" s="60"/>
      <c r="D40" s="60"/>
      <c r="E40" s="60"/>
      <c r="F40" s="67"/>
      <c r="G40" s="67"/>
    </row>
    <row r="41" spans="3:7" x14ac:dyDescent="0.3">
      <c r="C41" s="60"/>
      <c r="D41" s="60"/>
      <c r="E41" s="60"/>
      <c r="F41" s="67"/>
      <c r="G41" s="67"/>
    </row>
    <row r="42" spans="3:7" x14ac:dyDescent="0.3">
      <c r="C42" s="60"/>
      <c r="D42" s="60"/>
      <c r="E42" s="60"/>
      <c r="F42" s="67"/>
      <c r="G42" s="67"/>
    </row>
    <row r="43" spans="3:7" x14ac:dyDescent="0.3">
      <c r="C43" s="60"/>
      <c r="D43" s="60"/>
      <c r="E43" s="60"/>
      <c r="F43" s="67"/>
      <c r="G43" s="67"/>
    </row>
    <row r="44" spans="3:7" x14ac:dyDescent="0.3">
      <c r="C44" s="60"/>
      <c r="D44" s="60"/>
      <c r="E44" s="60"/>
      <c r="F44" s="67"/>
      <c r="G44" s="67"/>
    </row>
    <row r="45" spans="3:7" x14ac:dyDescent="0.3">
      <c r="C45" s="60"/>
      <c r="D45" s="60"/>
      <c r="E45" s="60"/>
      <c r="F45" s="67"/>
      <c r="G45" s="67"/>
    </row>
    <row r="46" spans="3:7" x14ac:dyDescent="0.3">
      <c r="C46" s="60"/>
      <c r="D46" s="60"/>
      <c r="E46" s="60"/>
      <c r="F46" s="67"/>
      <c r="G46" s="67"/>
    </row>
    <row r="47" spans="3:7" x14ac:dyDescent="0.3">
      <c r="C47" s="60"/>
      <c r="D47" s="60"/>
      <c r="E47" s="60"/>
      <c r="F47" s="67"/>
      <c r="G47" s="67"/>
    </row>
    <row r="48" spans="3:7" x14ac:dyDescent="0.3">
      <c r="E48" s="60"/>
      <c r="F48" s="67"/>
      <c r="G48" s="67"/>
    </row>
    <row r="49" spans="5:7" x14ac:dyDescent="0.3">
      <c r="E49" s="60"/>
      <c r="F49" s="67"/>
      <c r="G49" s="67"/>
    </row>
    <row r="50" spans="5:7" x14ac:dyDescent="0.3">
      <c r="E50" s="60"/>
    </row>
    <row r="51" spans="5:7" x14ac:dyDescent="0.3">
      <c r="E51" s="60"/>
    </row>
    <row r="52" spans="5:7" x14ac:dyDescent="0.3">
      <c r="E52" s="60"/>
    </row>
    <row r="53" spans="5:7" x14ac:dyDescent="0.3">
      <c r="E53" s="60"/>
    </row>
    <row r="54" spans="5:7" x14ac:dyDescent="0.3">
      <c r="E54" s="60"/>
    </row>
    <row r="55" spans="5:7" x14ac:dyDescent="0.3">
      <c r="E55" s="60"/>
    </row>
  </sheetData>
  <mergeCells count="1">
    <mergeCell ref="B2:G2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topLeftCell="B1" zoomScaleNormal="100" workbookViewId="0">
      <selection activeCell="D16" sqref="D16"/>
    </sheetView>
  </sheetViews>
  <sheetFormatPr defaultRowHeight="14.4" x14ac:dyDescent="0.3"/>
  <cols>
    <col min="2" max="2" width="45.109375" customWidth="1"/>
    <col min="3" max="5" width="15.77734375" customWidth="1"/>
    <col min="6" max="7" width="12.44140625" customWidth="1"/>
  </cols>
  <sheetData>
    <row r="1" spans="2:7" ht="17.399999999999999" x14ac:dyDescent="0.3">
      <c r="B1" s="18"/>
      <c r="C1" s="18"/>
      <c r="D1" s="18"/>
      <c r="E1" s="4"/>
      <c r="F1" s="4"/>
      <c r="G1" s="4"/>
    </row>
    <row r="2" spans="2:7" ht="15.75" customHeight="1" x14ac:dyDescent="0.3">
      <c r="B2" s="120" t="s">
        <v>39</v>
      </c>
      <c r="C2" s="120"/>
      <c r="D2" s="120"/>
      <c r="E2" s="120"/>
      <c r="F2" s="120"/>
      <c r="G2" s="120"/>
    </row>
    <row r="3" spans="2:7" ht="17.399999999999999" x14ac:dyDescent="0.3">
      <c r="B3" s="18"/>
      <c r="C3" s="18"/>
      <c r="D3" s="18"/>
      <c r="E3" s="4"/>
      <c r="F3" s="4"/>
      <c r="G3" s="4"/>
    </row>
    <row r="4" spans="2:7" ht="39.6" x14ac:dyDescent="0.3">
      <c r="B4" s="40" t="s">
        <v>3</v>
      </c>
      <c r="C4" s="40" t="s">
        <v>192</v>
      </c>
      <c r="D4" s="40" t="s">
        <v>54</v>
      </c>
      <c r="E4" s="89" t="s">
        <v>191</v>
      </c>
      <c r="F4" s="40" t="s">
        <v>23</v>
      </c>
      <c r="G4" s="40" t="s">
        <v>52</v>
      </c>
    </row>
    <row r="5" spans="2:7" x14ac:dyDescent="0.3">
      <c r="B5" s="43">
        <v>1</v>
      </c>
      <c r="C5" s="43">
        <v>2</v>
      </c>
      <c r="D5" s="43">
        <v>3</v>
      </c>
      <c r="E5" s="43">
        <v>4</v>
      </c>
      <c r="F5" s="43" t="s">
        <v>188</v>
      </c>
      <c r="G5" s="43" t="s">
        <v>189</v>
      </c>
    </row>
    <row r="6" spans="2:7" ht="15.75" customHeight="1" x14ac:dyDescent="0.3">
      <c r="B6" s="32" t="s">
        <v>49</v>
      </c>
      <c r="C6" s="70">
        <v>3860351.3915986456</v>
      </c>
      <c r="D6" s="70">
        <f>+D7</f>
        <v>3750676.1092972327</v>
      </c>
      <c r="E6" s="70">
        <v>4288883.99</v>
      </c>
      <c r="F6" s="75">
        <f>+E6/C6*100</f>
        <v>111.10087022994793</v>
      </c>
      <c r="G6" s="75">
        <f>+E6/D6*100</f>
        <v>114.34962297513907</v>
      </c>
    </row>
    <row r="7" spans="2:7" ht="15.75" customHeight="1" x14ac:dyDescent="0.3">
      <c r="B7" s="32" t="s">
        <v>169</v>
      </c>
      <c r="C7" s="70">
        <v>3860351.3915986456</v>
      </c>
      <c r="D7" s="70">
        <f>+D8</f>
        <v>3750676.1092972327</v>
      </c>
      <c r="E7" s="70">
        <v>4288883.99</v>
      </c>
      <c r="F7" s="75">
        <f>+E7/C7*100</f>
        <v>111.10087022994793</v>
      </c>
      <c r="G7" s="75">
        <f>+E7/D7*100</f>
        <v>114.34962297513907</v>
      </c>
    </row>
    <row r="8" spans="2:7" x14ac:dyDescent="0.3">
      <c r="B8" s="83" t="s">
        <v>170</v>
      </c>
      <c r="C8" s="69">
        <v>3860351.3915986456</v>
      </c>
      <c r="D8" s="69">
        <f>+'POSEBNI DIO'!D18</f>
        <v>3750676.1092972327</v>
      </c>
      <c r="E8" s="69">
        <v>4288883.99</v>
      </c>
      <c r="F8" s="7">
        <f>+E8/C8*100</f>
        <v>111.10087022994793</v>
      </c>
      <c r="G8" s="7">
        <f>+E8/D8*100</f>
        <v>114.34962297513907</v>
      </c>
    </row>
    <row r="10" spans="2:7" x14ac:dyDescent="0.3">
      <c r="B10" s="35"/>
      <c r="C10" s="35"/>
      <c r="D10" s="35"/>
      <c r="E10" s="35"/>
      <c r="F10" s="35"/>
      <c r="G10" s="35"/>
    </row>
    <row r="11" spans="2:7" x14ac:dyDescent="0.3">
      <c r="B11" s="35"/>
      <c r="C11" s="35"/>
      <c r="D11" s="35"/>
      <c r="E11" s="35"/>
      <c r="F11" s="35"/>
      <c r="G11" s="35"/>
    </row>
    <row r="12" spans="2:7" x14ac:dyDescent="0.3">
      <c r="B12" s="35"/>
      <c r="C12" s="35"/>
      <c r="D12" s="35"/>
      <c r="E12" s="35"/>
      <c r="F12" s="35"/>
      <c r="G12" s="35"/>
    </row>
  </sheetData>
  <mergeCells count="1">
    <mergeCell ref="B2:G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7"/>
  <sheetViews>
    <sheetView tabSelected="1" zoomScaleNormal="100" workbookViewId="0">
      <selection activeCell="G11" sqref="G11"/>
    </sheetView>
  </sheetViews>
  <sheetFormatPr defaultRowHeight="14.4" x14ac:dyDescent="0.3"/>
  <cols>
    <col min="2" max="2" width="22.77734375" customWidth="1"/>
    <col min="3" max="3" width="49.109375" bestFit="1" customWidth="1"/>
    <col min="4" max="4" width="19.44140625" customWidth="1"/>
    <col min="5" max="5" width="16" style="60" bestFit="1" customWidth="1"/>
    <col min="6" max="6" width="13.88671875" bestFit="1" customWidth="1"/>
    <col min="7" max="7" width="24.33203125" customWidth="1"/>
  </cols>
  <sheetData>
    <row r="1" spans="2:8" ht="17.399999999999999" x14ac:dyDescent="0.3">
      <c r="B1" s="3"/>
      <c r="C1" s="3"/>
      <c r="D1" s="3"/>
      <c r="E1" s="88"/>
      <c r="F1" s="4"/>
      <c r="G1" s="4"/>
    </row>
    <row r="2" spans="2:8" ht="18" customHeight="1" x14ac:dyDescent="0.3">
      <c r="B2" s="120" t="s">
        <v>6</v>
      </c>
      <c r="C2" s="120"/>
      <c r="D2" s="120"/>
      <c r="E2" s="120"/>
      <c r="F2" s="120"/>
      <c r="G2" s="28"/>
    </row>
    <row r="3" spans="2:8" ht="17.399999999999999" x14ac:dyDescent="0.3">
      <c r="B3" s="3"/>
      <c r="C3" s="3"/>
      <c r="D3" s="3"/>
      <c r="E3" s="88"/>
      <c r="F3" s="4"/>
      <c r="G3" s="4"/>
    </row>
    <row r="4" spans="2:8" ht="15.6" x14ac:dyDescent="0.3">
      <c r="B4" s="151" t="s">
        <v>61</v>
      </c>
      <c r="C4" s="151"/>
      <c r="D4" s="151"/>
      <c r="E4" s="151"/>
      <c r="F4" s="151"/>
    </row>
    <row r="5" spans="2:8" ht="17.399999999999999" x14ac:dyDescent="0.3">
      <c r="B5" s="18"/>
      <c r="C5" s="18"/>
      <c r="D5" s="18"/>
      <c r="E5" s="88"/>
      <c r="F5" s="4"/>
    </row>
    <row r="6" spans="2:8" ht="26.4" x14ac:dyDescent="0.3">
      <c r="B6" s="148" t="s">
        <v>3</v>
      </c>
      <c r="C6" s="150"/>
      <c r="D6" s="40" t="s">
        <v>54</v>
      </c>
      <c r="E6" s="89" t="s">
        <v>191</v>
      </c>
      <c r="F6" s="40" t="s">
        <v>52</v>
      </c>
      <c r="H6" s="114"/>
    </row>
    <row r="7" spans="2:8" s="46" customFormat="1" x14ac:dyDescent="0.3">
      <c r="B7" s="145">
        <v>1</v>
      </c>
      <c r="C7" s="147"/>
      <c r="D7" s="43">
        <v>2</v>
      </c>
      <c r="E7" s="110">
        <v>3</v>
      </c>
      <c r="F7" s="43" t="s">
        <v>190</v>
      </c>
      <c r="H7" s="114"/>
    </row>
    <row r="8" spans="2:8" x14ac:dyDescent="0.3">
      <c r="B8" s="79">
        <v>305</v>
      </c>
      <c r="C8" s="78" t="s">
        <v>203</v>
      </c>
      <c r="D8" s="47"/>
      <c r="E8" s="69"/>
      <c r="F8" s="7"/>
      <c r="H8" s="114"/>
    </row>
    <row r="9" spans="2:8" s="77" customFormat="1" ht="13.8" customHeight="1" x14ac:dyDescent="0.3">
      <c r="B9" s="96" t="s">
        <v>182</v>
      </c>
      <c r="C9" s="97"/>
      <c r="D9" s="98"/>
      <c r="E9" s="100"/>
      <c r="F9" s="99"/>
      <c r="H9" s="152"/>
    </row>
    <row r="10" spans="2:8" s="77" customFormat="1" ht="13.8" customHeight="1" x14ac:dyDescent="0.3">
      <c r="B10" s="55">
        <v>11</v>
      </c>
      <c r="C10" s="50" t="s">
        <v>183</v>
      </c>
      <c r="D10" s="90">
        <v>2891467</v>
      </c>
      <c r="E10" s="90">
        <v>3505851.24</v>
      </c>
      <c r="F10" s="94">
        <f>+E10/D10*100</f>
        <v>121.24818439913028</v>
      </c>
      <c r="G10" s="114"/>
      <c r="H10" s="152"/>
    </row>
    <row r="11" spans="2:8" s="77" customFormat="1" x14ac:dyDescent="0.3">
      <c r="B11" s="55">
        <v>43</v>
      </c>
      <c r="C11" s="50" t="s">
        <v>173</v>
      </c>
      <c r="D11" s="90">
        <v>231468</v>
      </c>
      <c r="E11" s="90">
        <v>139585.80000000002</v>
      </c>
      <c r="F11" s="94">
        <f>+E11/D11*100</f>
        <v>60.304577738607499</v>
      </c>
      <c r="G11" s="114"/>
      <c r="H11" s="152"/>
    </row>
    <row r="12" spans="2:8" s="76" customFormat="1" x14ac:dyDescent="0.3">
      <c r="B12" s="55">
        <v>12</v>
      </c>
      <c r="C12" s="50" t="s">
        <v>171</v>
      </c>
      <c r="D12" s="90">
        <v>91274.533147521404</v>
      </c>
      <c r="E12" s="90">
        <v>89504.319999999978</v>
      </c>
      <c r="F12" s="94">
        <f>+E12/D12*100</f>
        <v>98.060561816667587</v>
      </c>
      <c r="G12" s="114"/>
      <c r="H12" s="152"/>
    </row>
    <row r="13" spans="2:8" s="76" customFormat="1" x14ac:dyDescent="0.3">
      <c r="B13" s="55">
        <v>31</v>
      </c>
      <c r="C13" s="50" t="s">
        <v>172</v>
      </c>
      <c r="D13" s="90">
        <v>11282</v>
      </c>
      <c r="E13" s="90">
        <v>14365.93</v>
      </c>
      <c r="F13" s="94">
        <f>+E13/D13*100</f>
        <v>127.33495834071972</v>
      </c>
      <c r="G13" s="114"/>
      <c r="H13" s="152"/>
    </row>
    <row r="14" spans="2:8" s="76" customFormat="1" x14ac:dyDescent="0.3">
      <c r="B14" s="55">
        <v>52</v>
      </c>
      <c r="C14" s="50" t="s">
        <v>174</v>
      </c>
      <c r="D14" s="90"/>
      <c r="E14" s="90">
        <v>16300.17</v>
      </c>
      <c r="F14" s="94"/>
      <c r="G14" s="114"/>
      <c r="H14" s="152"/>
    </row>
    <row r="15" spans="2:8" s="76" customFormat="1" x14ac:dyDescent="0.3">
      <c r="B15" s="55">
        <v>56</v>
      </c>
      <c r="C15" s="50" t="s">
        <v>175</v>
      </c>
      <c r="D15" s="90">
        <v>517222.57614971127</v>
      </c>
      <c r="E15" s="90">
        <v>507191.16</v>
      </c>
      <c r="F15" s="94">
        <f>+E15/D15*100</f>
        <v>98.060522372324357</v>
      </c>
      <c r="G15" s="114"/>
      <c r="H15" s="152"/>
    </row>
    <row r="16" spans="2:8" s="76" customFormat="1" x14ac:dyDescent="0.3">
      <c r="B16" s="55">
        <v>61</v>
      </c>
      <c r="C16" s="50" t="s">
        <v>176</v>
      </c>
      <c r="D16" s="90">
        <v>7962</v>
      </c>
      <c r="E16" s="90">
        <v>16085.370000000003</v>
      </c>
      <c r="F16" s="94">
        <f>+E16/D16*100</f>
        <v>202.0267520723437</v>
      </c>
      <c r="G16" s="117"/>
      <c r="H16" s="152"/>
    </row>
    <row r="17" spans="2:8" s="77" customFormat="1" ht="13.8" customHeight="1" x14ac:dyDescent="0.3">
      <c r="B17" s="96" t="s">
        <v>181</v>
      </c>
      <c r="C17" s="97"/>
      <c r="D17" s="98"/>
      <c r="E17" s="100"/>
      <c r="F17" s="101"/>
      <c r="H17" s="152"/>
    </row>
    <row r="18" spans="2:8" s="77" customFormat="1" ht="13.8" customHeight="1" x14ac:dyDescent="0.3">
      <c r="B18" s="102" t="s">
        <v>178</v>
      </c>
      <c r="C18" s="103" t="s">
        <v>177</v>
      </c>
      <c r="D18" s="104">
        <f>+D19+D66+D87</f>
        <v>3750676.1092972327</v>
      </c>
      <c r="E18" s="104">
        <f>+E19+E66+E87</f>
        <v>4288883.99</v>
      </c>
      <c r="F18" s="107">
        <f>+E18/D18*100</f>
        <v>114.34962297513907</v>
      </c>
      <c r="H18" s="152"/>
    </row>
    <row r="19" spans="2:8" x14ac:dyDescent="0.3">
      <c r="B19" s="105" t="s">
        <v>179</v>
      </c>
      <c r="C19" s="106" t="s">
        <v>202</v>
      </c>
      <c r="D19" s="108">
        <f>+D20+D24+D26+D29+D34+D41+D51+D56+D59</f>
        <v>3122935</v>
      </c>
      <c r="E19" s="108">
        <v>3645437.04</v>
      </c>
      <c r="F19" s="107">
        <f t="shared" ref="F19:F81" si="0">+E19/D19*100</f>
        <v>116.73112120489219</v>
      </c>
      <c r="H19" s="152"/>
    </row>
    <row r="20" spans="2:8" s="74" customFormat="1" x14ac:dyDescent="0.3">
      <c r="B20" s="79" t="s">
        <v>82</v>
      </c>
      <c r="C20" s="9" t="s">
        <v>258</v>
      </c>
      <c r="D20" s="70">
        <v>1754903</v>
      </c>
      <c r="E20" s="70">
        <v>2247442.16</v>
      </c>
      <c r="F20" s="95">
        <f t="shared" si="0"/>
        <v>128.06646065338086</v>
      </c>
      <c r="H20" s="152"/>
    </row>
    <row r="21" spans="2:8" x14ac:dyDescent="0.3">
      <c r="B21" s="55" t="s">
        <v>83</v>
      </c>
      <c r="C21" s="14" t="s">
        <v>32</v>
      </c>
      <c r="D21" s="69">
        <v>1351275</v>
      </c>
      <c r="E21" s="69">
        <v>1768685.1500000001</v>
      </c>
      <c r="F21" s="94">
        <f t="shared" si="0"/>
        <v>130.89009639044608</v>
      </c>
      <c r="G21" s="74"/>
      <c r="H21" s="152"/>
    </row>
    <row r="22" spans="2:8" x14ac:dyDescent="0.3">
      <c r="B22" s="55" t="s">
        <v>85</v>
      </c>
      <c r="C22" s="14" t="s">
        <v>84</v>
      </c>
      <c r="D22" s="69"/>
      <c r="E22" s="69">
        <v>30474.36</v>
      </c>
      <c r="F22" s="94"/>
      <c r="G22" s="74"/>
      <c r="H22" s="152"/>
    </row>
    <row r="23" spans="2:8" x14ac:dyDescent="0.3">
      <c r="B23" s="55" t="s">
        <v>87</v>
      </c>
      <c r="C23" s="14" t="s">
        <v>86</v>
      </c>
      <c r="D23" s="69">
        <v>403628</v>
      </c>
      <c r="E23" s="69">
        <v>448282.65000000014</v>
      </c>
      <c r="F23" s="94">
        <f t="shared" si="0"/>
        <v>111.06331820389074</v>
      </c>
      <c r="G23" s="74"/>
      <c r="H23" s="152"/>
    </row>
    <row r="24" spans="2:8" s="74" customFormat="1" x14ac:dyDescent="0.3">
      <c r="B24" s="79" t="s">
        <v>89</v>
      </c>
      <c r="C24" s="9" t="s">
        <v>88</v>
      </c>
      <c r="D24" s="70">
        <v>100856</v>
      </c>
      <c r="E24" s="70">
        <v>138991.47</v>
      </c>
      <c r="F24" s="95">
        <f t="shared" si="0"/>
        <v>137.81180098358055</v>
      </c>
      <c r="H24" s="152"/>
    </row>
    <row r="25" spans="2:8" x14ac:dyDescent="0.3">
      <c r="B25" s="55" t="s">
        <v>161</v>
      </c>
      <c r="C25" s="14" t="s">
        <v>88</v>
      </c>
      <c r="D25" s="69">
        <v>100856</v>
      </c>
      <c r="E25" s="69">
        <v>138991.47</v>
      </c>
      <c r="F25" s="94">
        <f t="shared" si="0"/>
        <v>137.81180098358055</v>
      </c>
      <c r="G25" s="74"/>
      <c r="H25" s="152"/>
    </row>
    <row r="26" spans="2:8" s="74" customFormat="1" x14ac:dyDescent="0.3">
      <c r="B26" s="79" t="s">
        <v>90</v>
      </c>
      <c r="C26" s="9" t="s">
        <v>260</v>
      </c>
      <c r="D26" s="70">
        <v>289559</v>
      </c>
      <c r="E26" s="70">
        <v>370346.02</v>
      </c>
      <c r="F26" s="95">
        <f t="shared" si="0"/>
        <v>127.90002037581287</v>
      </c>
      <c r="H26" s="152"/>
    </row>
    <row r="27" spans="2:8" x14ac:dyDescent="0.3">
      <c r="B27" s="55" t="s">
        <v>92</v>
      </c>
      <c r="C27" s="14" t="s">
        <v>261</v>
      </c>
      <c r="D27" s="69">
        <v>289559</v>
      </c>
      <c r="E27" s="69">
        <v>370346.02</v>
      </c>
      <c r="F27" s="94">
        <f t="shared" si="0"/>
        <v>127.90002037581287</v>
      </c>
      <c r="G27" s="74"/>
      <c r="H27" s="152"/>
    </row>
    <row r="28" spans="2:8" x14ac:dyDescent="0.3">
      <c r="B28" s="55" t="s">
        <v>204</v>
      </c>
      <c r="C28" s="14" t="s">
        <v>235</v>
      </c>
      <c r="D28" s="69"/>
      <c r="E28" s="69">
        <v>0</v>
      </c>
      <c r="F28" s="94"/>
      <c r="G28" s="74"/>
      <c r="H28" s="152"/>
    </row>
    <row r="29" spans="2:8" s="74" customFormat="1" x14ac:dyDescent="0.3">
      <c r="B29" s="79" t="s">
        <v>94</v>
      </c>
      <c r="C29" s="9" t="s">
        <v>33</v>
      </c>
      <c r="D29" s="70">
        <v>98734</v>
      </c>
      <c r="E29" s="70">
        <v>104104.3</v>
      </c>
      <c r="F29" s="95">
        <f t="shared" si="0"/>
        <v>105.43915976259446</v>
      </c>
      <c r="H29" s="152"/>
    </row>
    <row r="30" spans="2:8" x14ac:dyDescent="0.3">
      <c r="B30" s="55" t="s">
        <v>95</v>
      </c>
      <c r="C30" s="14" t="s">
        <v>34</v>
      </c>
      <c r="D30" s="69">
        <v>8349</v>
      </c>
      <c r="E30" s="69">
        <v>8632.3399999999983</v>
      </c>
      <c r="F30" s="94">
        <f t="shared" si="0"/>
        <v>103.39369984429271</v>
      </c>
      <c r="G30" s="74"/>
      <c r="H30" s="152"/>
    </row>
    <row r="31" spans="2:8" x14ac:dyDescent="0.3">
      <c r="B31" s="55" t="s">
        <v>97</v>
      </c>
      <c r="C31" s="14" t="s">
        <v>96</v>
      </c>
      <c r="D31" s="69">
        <v>87597</v>
      </c>
      <c r="E31" s="69">
        <v>92896.46</v>
      </c>
      <c r="F31" s="94">
        <f t="shared" si="0"/>
        <v>106.0498190577303</v>
      </c>
      <c r="G31" s="74"/>
      <c r="H31" s="152"/>
    </row>
    <row r="32" spans="2:8" x14ac:dyDescent="0.3">
      <c r="B32" s="55" t="s">
        <v>99</v>
      </c>
      <c r="C32" s="14" t="s">
        <v>98</v>
      </c>
      <c r="D32" s="69">
        <v>2788</v>
      </c>
      <c r="E32" s="69">
        <v>2575.5</v>
      </c>
      <c r="F32" s="94">
        <f t="shared" si="0"/>
        <v>92.378048780487802</v>
      </c>
      <c r="G32" s="74"/>
      <c r="H32" s="152"/>
    </row>
    <row r="33" spans="2:8" x14ac:dyDescent="0.3">
      <c r="B33" s="55" t="s">
        <v>205</v>
      </c>
      <c r="C33" s="14" t="s">
        <v>245</v>
      </c>
      <c r="D33" s="69"/>
      <c r="E33" s="69">
        <v>0</v>
      </c>
      <c r="F33" s="94"/>
      <c r="G33" s="74"/>
      <c r="H33" s="152"/>
    </row>
    <row r="34" spans="2:8" s="74" customFormat="1" x14ac:dyDescent="0.3">
      <c r="B34" s="79" t="s">
        <v>100</v>
      </c>
      <c r="C34" s="9" t="s">
        <v>262</v>
      </c>
      <c r="D34" s="70">
        <v>522928</v>
      </c>
      <c r="E34" s="70">
        <v>466926.85000000003</v>
      </c>
      <c r="F34" s="95">
        <f t="shared" si="0"/>
        <v>89.290848835786193</v>
      </c>
      <c r="H34" s="152"/>
    </row>
    <row r="35" spans="2:8" x14ac:dyDescent="0.3">
      <c r="B35" s="55" t="s">
        <v>102</v>
      </c>
      <c r="C35" s="14" t="s">
        <v>101</v>
      </c>
      <c r="D35" s="69">
        <v>55346</v>
      </c>
      <c r="E35" s="69">
        <v>49639.91</v>
      </c>
      <c r="F35" s="94">
        <f t="shared" si="0"/>
        <v>89.6901492429444</v>
      </c>
      <c r="G35" s="74"/>
      <c r="H35" s="152"/>
    </row>
    <row r="36" spans="2:8" x14ac:dyDescent="0.3">
      <c r="B36" s="55" t="s">
        <v>104</v>
      </c>
      <c r="C36" s="14" t="s">
        <v>103</v>
      </c>
      <c r="D36" s="69">
        <v>210896</v>
      </c>
      <c r="E36" s="69">
        <v>226778.79000000004</v>
      </c>
      <c r="F36" s="94">
        <f t="shared" si="0"/>
        <v>107.53110063728096</v>
      </c>
      <c r="G36" s="74"/>
      <c r="H36" s="152"/>
    </row>
    <row r="37" spans="2:8" x14ac:dyDescent="0.3">
      <c r="B37" s="55" t="s">
        <v>106</v>
      </c>
      <c r="C37" s="14" t="s">
        <v>105</v>
      </c>
      <c r="D37" s="69">
        <v>228283</v>
      </c>
      <c r="E37" s="69">
        <v>151201.22</v>
      </c>
      <c r="F37" s="94">
        <f t="shared" si="0"/>
        <v>66.234112921242499</v>
      </c>
      <c r="G37" s="74"/>
      <c r="H37" s="152"/>
    </row>
    <row r="38" spans="2:8" x14ac:dyDescent="0.3">
      <c r="B38" s="55" t="s">
        <v>206</v>
      </c>
      <c r="C38" s="14" t="s">
        <v>236</v>
      </c>
      <c r="D38" s="69">
        <v>13007</v>
      </c>
      <c r="E38" s="69">
        <v>23902.84</v>
      </c>
      <c r="F38" s="94">
        <f t="shared" si="0"/>
        <v>183.76904743599601</v>
      </c>
      <c r="G38" s="74"/>
      <c r="H38" s="152"/>
    </row>
    <row r="39" spans="2:8" x14ac:dyDescent="0.3">
      <c r="B39" s="55" t="s">
        <v>108</v>
      </c>
      <c r="C39" s="14" t="s">
        <v>107</v>
      </c>
      <c r="D39" s="69">
        <v>11945</v>
      </c>
      <c r="E39" s="69">
        <v>10527.48</v>
      </c>
      <c r="F39" s="94">
        <f t="shared" si="0"/>
        <v>88.132942653830042</v>
      </c>
      <c r="G39" s="74"/>
      <c r="H39" s="152"/>
    </row>
    <row r="40" spans="2:8" x14ac:dyDescent="0.3">
      <c r="B40" s="55" t="s">
        <v>110</v>
      </c>
      <c r="C40" s="14" t="s">
        <v>263</v>
      </c>
      <c r="D40" s="69">
        <v>3451</v>
      </c>
      <c r="E40" s="69">
        <v>4876.6099999999997</v>
      </c>
      <c r="F40" s="94">
        <f t="shared" si="0"/>
        <v>141.31005505650535</v>
      </c>
      <c r="G40" s="74"/>
      <c r="H40" s="152"/>
    </row>
    <row r="41" spans="2:8" s="74" customFormat="1" x14ac:dyDescent="0.3">
      <c r="B41" s="79" t="s">
        <v>111</v>
      </c>
      <c r="C41" s="9" t="s">
        <v>264</v>
      </c>
      <c r="D41" s="70">
        <v>209568</v>
      </c>
      <c r="E41" s="70">
        <v>195288.33000000002</v>
      </c>
      <c r="F41" s="95">
        <f t="shared" si="0"/>
        <v>93.186140059551079</v>
      </c>
      <c r="H41" s="152"/>
    </row>
    <row r="42" spans="2:8" x14ac:dyDescent="0.3">
      <c r="B42" s="55" t="s">
        <v>113</v>
      </c>
      <c r="C42" s="14" t="s">
        <v>112</v>
      </c>
      <c r="D42" s="69">
        <v>11945</v>
      </c>
      <c r="E42" s="69">
        <v>10409.23</v>
      </c>
      <c r="F42" s="94">
        <f t="shared" si="0"/>
        <v>87.142988698200071</v>
      </c>
      <c r="G42" s="74"/>
      <c r="H42" s="152"/>
    </row>
    <row r="43" spans="2:8" x14ac:dyDescent="0.3">
      <c r="B43" s="55" t="s">
        <v>115</v>
      </c>
      <c r="C43" s="14" t="s">
        <v>114</v>
      </c>
      <c r="D43" s="69">
        <v>61848</v>
      </c>
      <c r="E43" s="69">
        <v>56892.750000000007</v>
      </c>
      <c r="F43" s="94">
        <f t="shared" si="0"/>
        <v>91.988019014357789</v>
      </c>
      <c r="G43" s="74"/>
      <c r="H43" s="152"/>
    </row>
    <row r="44" spans="2:8" x14ac:dyDescent="0.3">
      <c r="B44" s="55" t="s">
        <v>207</v>
      </c>
      <c r="C44" s="14" t="s">
        <v>237</v>
      </c>
      <c r="D44" s="69">
        <v>1062</v>
      </c>
      <c r="E44" s="69">
        <v>502.55</v>
      </c>
      <c r="F44" s="94">
        <f t="shared" si="0"/>
        <v>47.321092278719398</v>
      </c>
      <c r="G44" s="74"/>
      <c r="H44" s="152"/>
    </row>
    <row r="45" spans="2:8" x14ac:dyDescent="0.3">
      <c r="B45" s="55" t="s">
        <v>117</v>
      </c>
      <c r="C45" s="14" t="s">
        <v>116</v>
      </c>
      <c r="D45" s="69">
        <v>59725</v>
      </c>
      <c r="E45" s="69">
        <v>54618.280000000006</v>
      </c>
      <c r="F45" s="94">
        <f t="shared" si="0"/>
        <v>91.449610715780665</v>
      </c>
      <c r="G45" s="74"/>
    </row>
    <row r="46" spans="2:8" x14ac:dyDescent="0.3">
      <c r="B46" s="55" t="s">
        <v>119</v>
      </c>
      <c r="C46" s="14" t="s">
        <v>118</v>
      </c>
      <c r="D46" s="69">
        <v>30526</v>
      </c>
      <c r="E46" s="69">
        <v>44358.43</v>
      </c>
      <c r="F46" s="94">
        <f t="shared" si="0"/>
        <v>145.31360152001574</v>
      </c>
      <c r="G46" s="74"/>
    </row>
    <row r="47" spans="2:8" x14ac:dyDescent="0.3">
      <c r="B47" s="55" t="s">
        <v>121</v>
      </c>
      <c r="C47" s="14" t="s">
        <v>120</v>
      </c>
      <c r="D47" s="69">
        <v>27872</v>
      </c>
      <c r="E47" s="69">
        <v>5709.37</v>
      </c>
      <c r="F47" s="94">
        <f t="shared" si="0"/>
        <v>20.484249425947187</v>
      </c>
      <c r="G47" s="74"/>
    </row>
    <row r="48" spans="2:8" x14ac:dyDescent="0.3">
      <c r="B48" s="55" t="s">
        <v>123</v>
      </c>
      <c r="C48" s="14" t="s">
        <v>122</v>
      </c>
      <c r="D48" s="69"/>
      <c r="E48" s="69">
        <v>6220</v>
      </c>
      <c r="F48" s="94"/>
      <c r="G48" s="74"/>
    </row>
    <row r="49" spans="2:7" x14ac:dyDescent="0.3">
      <c r="B49" s="55" t="s">
        <v>208</v>
      </c>
      <c r="C49" s="14" t="s">
        <v>238</v>
      </c>
      <c r="D49" s="69"/>
      <c r="E49" s="69">
        <v>371.73</v>
      </c>
      <c r="F49" s="94"/>
      <c r="G49" s="74"/>
    </row>
    <row r="50" spans="2:7" x14ac:dyDescent="0.3">
      <c r="B50" s="55" t="s">
        <v>125</v>
      </c>
      <c r="C50" s="14" t="s">
        <v>124</v>
      </c>
      <c r="D50" s="69">
        <v>16590</v>
      </c>
      <c r="E50" s="69">
        <v>16205.99</v>
      </c>
      <c r="F50" s="94">
        <f t="shared" si="0"/>
        <v>97.685292344786006</v>
      </c>
      <c r="G50" s="74"/>
    </row>
    <row r="51" spans="2:7" s="74" customFormat="1" x14ac:dyDescent="0.3">
      <c r="B51" s="79" t="s">
        <v>126</v>
      </c>
      <c r="C51" s="9" t="s">
        <v>187</v>
      </c>
      <c r="D51" s="70">
        <v>11680</v>
      </c>
      <c r="E51" s="70">
        <v>6664.83</v>
      </c>
      <c r="F51" s="95">
        <f t="shared" si="0"/>
        <v>57.061900684931508</v>
      </c>
    </row>
    <row r="52" spans="2:7" ht="26.4" x14ac:dyDescent="0.3">
      <c r="B52" s="55" t="s">
        <v>128</v>
      </c>
      <c r="C52" s="14" t="s">
        <v>127</v>
      </c>
      <c r="D52" s="69">
        <v>3185</v>
      </c>
      <c r="E52" s="69">
        <v>348.2</v>
      </c>
      <c r="F52" s="94">
        <f t="shared" si="0"/>
        <v>10.932496075353217</v>
      </c>
      <c r="G52" s="74"/>
    </row>
    <row r="53" spans="2:7" x14ac:dyDescent="0.3">
      <c r="B53" s="55" t="s">
        <v>130</v>
      </c>
      <c r="C53" s="14" t="s">
        <v>129</v>
      </c>
      <c r="D53" s="69">
        <v>4513</v>
      </c>
      <c r="E53" s="69">
        <v>4991.78</v>
      </c>
      <c r="F53" s="94">
        <f t="shared" si="0"/>
        <v>110.60890760026589</v>
      </c>
      <c r="G53" s="74"/>
    </row>
    <row r="54" spans="2:7" x14ac:dyDescent="0.3">
      <c r="B54" s="55" t="s">
        <v>209</v>
      </c>
      <c r="C54" s="14" t="s">
        <v>239</v>
      </c>
      <c r="D54" s="69"/>
      <c r="E54" s="69">
        <v>146</v>
      </c>
      <c r="F54" s="94"/>
      <c r="G54" s="74"/>
    </row>
    <row r="55" spans="2:7" x14ac:dyDescent="0.3">
      <c r="B55" s="55" t="s">
        <v>210</v>
      </c>
      <c r="C55" s="14" t="s">
        <v>187</v>
      </c>
      <c r="D55" s="69">
        <v>3982</v>
      </c>
      <c r="E55" s="69">
        <v>1178.8499999999999</v>
      </c>
      <c r="F55" s="94">
        <f t="shared" si="0"/>
        <v>29.604470115519838</v>
      </c>
      <c r="G55" s="74"/>
    </row>
    <row r="56" spans="2:7" s="74" customFormat="1" x14ac:dyDescent="0.3">
      <c r="B56" s="79" t="s">
        <v>132</v>
      </c>
      <c r="C56" s="9" t="s">
        <v>265</v>
      </c>
      <c r="D56" s="70">
        <v>1991</v>
      </c>
      <c r="E56" s="70">
        <v>1680.63</v>
      </c>
      <c r="F56" s="95">
        <f t="shared" si="0"/>
        <v>84.411351079859372</v>
      </c>
    </row>
    <row r="57" spans="2:7" x14ac:dyDescent="0.3">
      <c r="B57" s="55" t="s">
        <v>134</v>
      </c>
      <c r="C57" s="14" t="s">
        <v>133</v>
      </c>
      <c r="D57" s="69">
        <v>1991</v>
      </c>
      <c r="E57" s="69">
        <v>1680.63</v>
      </c>
      <c r="F57" s="94">
        <f t="shared" si="0"/>
        <v>84.411351079859372</v>
      </c>
      <c r="G57" s="74"/>
    </row>
    <row r="58" spans="2:7" x14ac:dyDescent="0.3">
      <c r="B58" s="55" t="s">
        <v>211</v>
      </c>
      <c r="C58" s="14" t="s">
        <v>240</v>
      </c>
      <c r="D58" s="69"/>
      <c r="E58" s="69">
        <v>0</v>
      </c>
      <c r="F58" s="94"/>
      <c r="G58" s="74"/>
    </row>
    <row r="59" spans="2:7" s="74" customFormat="1" x14ac:dyDescent="0.3">
      <c r="B59" s="79" t="s">
        <v>135</v>
      </c>
      <c r="C59" s="9" t="s">
        <v>266</v>
      </c>
      <c r="D59" s="70">
        <v>132716</v>
      </c>
      <c r="E59" s="70">
        <v>101658.4</v>
      </c>
      <c r="F59" s="95">
        <f t="shared" si="0"/>
        <v>76.598450827330538</v>
      </c>
    </row>
    <row r="60" spans="2:7" x14ac:dyDescent="0.3">
      <c r="B60" s="55" t="s">
        <v>137</v>
      </c>
      <c r="C60" s="14" t="s">
        <v>267</v>
      </c>
      <c r="D60" s="69">
        <v>31907</v>
      </c>
      <c r="E60" s="69">
        <v>33683.64</v>
      </c>
      <c r="F60" s="94">
        <f t="shared" si="0"/>
        <v>105.56818253047919</v>
      </c>
      <c r="G60" s="74"/>
    </row>
    <row r="61" spans="2:7" x14ac:dyDescent="0.3">
      <c r="B61" s="55" t="s">
        <v>139</v>
      </c>
      <c r="C61" s="14" t="s">
        <v>138</v>
      </c>
      <c r="D61" s="69">
        <v>100809</v>
      </c>
      <c r="E61" s="69">
        <v>67974.759999999995</v>
      </c>
      <c r="F61" s="94">
        <f t="shared" si="0"/>
        <v>67.429257308375242</v>
      </c>
      <c r="G61" s="74"/>
    </row>
    <row r="62" spans="2:7" s="74" customFormat="1" x14ac:dyDescent="0.3">
      <c r="B62" s="79" t="s">
        <v>212</v>
      </c>
      <c r="C62" s="9" t="s">
        <v>159</v>
      </c>
      <c r="D62" s="70"/>
      <c r="E62" s="70">
        <v>6146.55</v>
      </c>
      <c r="F62" s="95"/>
    </row>
    <row r="63" spans="2:7" x14ac:dyDescent="0.3">
      <c r="B63" s="55" t="s">
        <v>213</v>
      </c>
      <c r="C63" s="14" t="s">
        <v>140</v>
      </c>
      <c r="D63" s="69"/>
      <c r="E63" s="69">
        <v>6146.55</v>
      </c>
      <c r="F63" s="94"/>
      <c r="G63" s="74"/>
    </row>
    <row r="64" spans="2:7" s="74" customFormat="1" x14ac:dyDescent="0.3">
      <c r="B64" s="79" t="s">
        <v>214</v>
      </c>
      <c r="C64" s="9" t="s">
        <v>195</v>
      </c>
      <c r="D64" s="70"/>
      <c r="E64" s="70">
        <v>6187.5</v>
      </c>
      <c r="F64" s="95"/>
    </row>
    <row r="65" spans="2:8" x14ac:dyDescent="0.3">
      <c r="B65" s="55" t="s">
        <v>215</v>
      </c>
      <c r="C65" s="14" t="s">
        <v>195</v>
      </c>
      <c r="D65" s="69"/>
      <c r="E65" s="69">
        <v>6187.5</v>
      </c>
      <c r="F65" s="94"/>
      <c r="G65" s="74"/>
    </row>
    <row r="66" spans="2:8" s="114" customFormat="1" x14ac:dyDescent="0.3">
      <c r="B66" s="105" t="s">
        <v>180</v>
      </c>
      <c r="C66" s="106" t="s">
        <v>184</v>
      </c>
      <c r="D66" s="108">
        <f>+D72+D76+D80</f>
        <v>19244</v>
      </c>
      <c r="E66" s="108">
        <v>46751.47</v>
      </c>
      <c r="F66" s="109">
        <f t="shared" si="0"/>
        <v>242.94050093535645</v>
      </c>
      <c r="G66" s="74"/>
    </row>
    <row r="67" spans="2:8" s="74" customFormat="1" x14ac:dyDescent="0.3">
      <c r="B67" s="79" t="s">
        <v>82</v>
      </c>
      <c r="C67" s="9" t="s">
        <v>258</v>
      </c>
      <c r="D67" s="70"/>
      <c r="E67" s="70">
        <v>6519.48</v>
      </c>
      <c r="F67" s="95"/>
      <c r="H67" s="152"/>
    </row>
    <row r="68" spans="2:8" x14ac:dyDescent="0.3">
      <c r="B68" s="55" t="s">
        <v>83</v>
      </c>
      <c r="C68" s="14" t="s">
        <v>259</v>
      </c>
      <c r="D68" s="69"/>
      <c r="E68" s="69">
        <v>6519.48</v>
      </c>
      <c r="F68" s="94"/>
      <c r="G68" s="74"/>
      <c r="H68" s="152"/>
    </row>
    <row r="69" spans="2:8" s="74" customFormat="1" x14ac:dyDescent="0.3">
      <c r="B69" s="79" t="s">
        <v>94</v>
      </c>
      <c r="C69" s="9" t="s">
        <v>33</v>
      </c>
      <c r="D69" s="70"/>
      <c r="E69" s="70">
        <v>3191</v>
      </c>
      <c r="F69" s="95"/>
      <c r="H69" s="152"/>
    </row>
    <row r="70" spans="2:8" x14ac:dyDescent="0.3">
      <c r="B70" s="55" t="s">
        <v>95</v>
      </c>
      <c r="C70" s="14" t="s">
        <v>34</v>
      </c>
      <c r="D70" s="69"/>
      <c r="E70" s="69">
        <v>550</v>
      </c>
      <c r="F70" s="94"/>
      <c r="G70" s="74"/>
      <c r="H70" s="152"/>
    </row>
    <row r="71" spans="2:8" x14ac:dyDescent="0.3">
      <c r="B71" s="55" t="s">
        <v>99</v>
      </c>
      <c r="C71" s="14" t="s">
        <v>98</v>
      </c>
      <c r="D71" s="69"/>
      <c r="E71" s="69">
        <v>2641</v>
      </c>
      <c r="F71" s="94"/>
      <c r="G71" s="74"/>
      <c r="H71" s="152"/>
    </row>
    <row r="72" spans="2:8" s="74" customFormat="1" x14ac:dyDescent="0.3">
      <c r="B72" s="79" t="s">
        <v>100</v>
      </c>
      <c r="C72" s="9" t="s">
        <v>262</v>
      </c>
      <c r="D72" s="70">
        <f>+D73+D74</f>
        <v>14798</v>
      </c>
      <c r="E72" s="70">
        <v>12725.81</v>
      </c>
      <c r="F72" s="95">
        <f t="shared" si="0"/>
        <v>85.996823895120954</v>
      </c>
    </row>
    <row r="73" spans="2:8" x14ac:dyDescent="0.3">
      <c r="B73" s="55" t="s">
        <v>102</v>
      </c>
      <c r="C73" s="14" t="s">
        <v>101</v>
      </c>
      <c r="D73" s="69">
        <v>2057</v>
      </c>
      <c r="E73" s="69"/>
      <c r="F73" s="94">
        <f t="shared" si="0"/>
        <v>0</v>
      </c>
      <c r="G73" s="74"/>
    </row>
    <row r="74" spans="2:8" x14ac:dyDescent="0.3">
      <c r="B74" s="55" t="s">
        <v>104</v>
      </c>
      <c r="C74" s="14" t="s">
        <v>103</v>
      </c>
      <c r="D74" s="69">
        <v>12741</v>
      </c>
      <c r="E74" s="69">
        <v>12055.48</v>
      </c>
      <c r="F74" s="94">
        <f t="shared" si="0"/>
        <v>94.619574601679616</v>
      </c>
      <c r="G74" s="74"/>
    </row>
    <row r="75" spans="2:8" x14ac:dyDescent="0.3">
      <c r="B75" s="55" t="s">
        <v>108</v>
      </c>
      <c r="C75" s="14" t="s">
        <v>107</v>
      </c>
      <c r="D75" s="69"/>
      <c r="E75" s="69">
        <v>670.33</v>
      </c>
      <c r="F75" s="94"/>
      <c r="G75" s="74"/>
    </row>
    <row r="76" spans="2:8" s="74" customFormat="1" x14ac:dyDescent="0.3">
      <c r="B76" s="79" t="s">
        <v>111</v>
      </c>
      <c r="C76" s="9" t="s">
        <v>264</v>
      </c>
      <c r="D76" s="70">
        <f>+D78+D79</f>
        <v>3517</v>
      </c>
      <c r="E76" s="70">
        <v>15275.130000000001</v>
      </c>
      <c r="F76" s="95">
        <f t="shared" si="0"/>
        <v>434.32271822576058</v>
      </c>
    </row>
    <row r="77" spans="2:8" x14ac:dyDescent="0.3">
      <c r="B77" s="55" t="s">
        <v>115</v>
      </c>
      <c r="C77" s="14" t="s">
        <v>114</v>
      </c>
      <c r="D77" s="69"/>
      <c r="E77" s="69">
        <v>3252.88</v>
      </c>
      <c r="F77" s="94"/>
      <c r="G77" s="74"/>
    </row>
    <row r="78" spans="2:8" x14ac:dyDescent="0.3">
      <c r="B78" s="55" t="s">
        <v>121</v>
      </c>
      <c r="C78" s="14" t="s">
        <v>120</v>
      </c>
      <c r="D78" s="69">
        <v>1327</v>
      </c>
      <c r="E78" s="69">
        <v>491.56</v>
      </c>
      <c r="F78" s="94">
        <f t="shared" si="0"/>
        <v>37.042954031650339</v>
      </c>
      <c r="G78" s="74"/>
    </row>
    <row r="79" spans="2:8" x14ac:dyDescent="0.3">
      <c r="B79" s="55" t="s">
        <v>125</v>
      </c>
      <c r="C79" s="14" t="s">
        <v>124</v>
      </c>
      <c r="D79" s="69">
        <v>2190</v>
      </c>
      <c r="E79" s="69">
        <v>11530.69</v>
      </c>
      <c r="F79" s="94">
        <f t="shared" si="0"/>
        <v>526.51552511415525</v>
      </c>
      <c r="G79" s="74"/>
    </row>
    <row r="80" spans="2:8" s="74" customFormat="1" x14ac:dyDescent="0.3">
      <c r="B80" s="79" t="s">
        <v>135</v>
      </c>
      <c r="C80" s="9" t="s">
        <v>266</v>
      </c>
      <c r="D80" s="70">
        <f>+D81</f>
        <v>929</v>
      </c>
      <c r="E80" s="70"/>
      <c r="F80" s="95">
        <f t="shared" si="0"/>
        <v>0</v>
      </c>
    </row>
    <row r="81" spans="2:7" x14ac:dyDescent="0.3">
      <c r="B81" s="55" t="s">
        <v>139</v>
      </c>
      <c r="C81" s="14" t="s">
        <v>138</v>
      </c>
      <c r="D81" s="69">
        <v>929</v>
      </c>
      <c r="E81" s="69"/>
      <c r="F81" s="94">
        <f t="shared" si="0"/>
        <v>0</v>
      </c>
      <c r="G81" s="74"/>
    </row>
    <row r="82" spans="2:7" s="74" customFormat="1" x14ac:dyDescent="0.3">
      <c r="B82" s="79" t="s">
        <v>212</v>
      </c>
      <c r="C82" s="9" t="s">
        <v>159</v>
      </c>
      <c r="D82" s="70"/>
      <c r="E82" s="70">
        <v>9040.0499999999993</v>
      </c>
      <c r="F82" s="95"/>
    </row>
    <row r="83" spans="2:7" x14ac:dyDescent="0.3">
      <c r="B83" s="55" t="s">
        <v>216</v>
      </c>
      <c r="C83" s="14" t="s">
        <v>196</v>
      </c>
      <c r="D83" s="69"/>
      <c r="E83" s="69">
        <v>2977.01</v>
      </c>
      <c r="F83" s="94"/>
      <c r="G83" s="74"/>
    </row>
    <row r="84" spans="2:7" x14ac:dyDescent="0.3">
      <c r="B84" s="55" t="s">
        <v>217</v>
      </c>
      <c r="C84" s="14" t="s">
        <v>241</v>
      </c>
      <c r="D84" s="69"/>
      <c r="E84" s="69">
        <v>601.95000000000005</v>
      </c>
      <c r="F84" s="94"/>
      <c r="G84" s="74"/>
    </row>
    <row r="85" spans="2:7" x14ac:dyDescent="0.3">
      <c r="B85" s="55" t="s">
        <v>218</v>
      </c>
      <c r="C85" s="14" t="s">
        <v>243</v>
      </c>
      <c r="D85" s="69"/>
      <c r="E85" s="69">
        <v>3573</v>
      </c>
      <c r="F85" s="94"/>
      <c r="G85" s="74"/>
    </row>
    <row r="86" spans="2:7" x14ac:dyDescent="0.3">
      <c r="B86" s="55" t="s">
        <v>219</v>
      </c>
      <c r="C86" s="14" t="s">
        <v>244</v>
      </c>
      <c r="D86" s="69"/>
      <c r="E86" s="69">
        <v>1888.09</v>
      </c>
      <c r="F86" s="94"/>
      <c r="G86" s="74"/>
    </row>
    <row r="87" spans="2:7" s="114" customFormat="1" x14ac:dyDescent="0.3">
      <c r="B87" s="105" t="s">
        <v>185</v>
      </c>
      <c r="C87" s="106" t="s">
        <v>186</v>
      </c>
      <c r="D87" s="108">
        <v>608497.10929723259</v>
      </c>
      <c r="E87" s="108">
        <v>596695.48</v>
      </c>
      <c r="F87" s="109">
        <f t="shared" ref="F87:F115" si="1">+E87/D87*100</f>
        <v>98.0605282889737</v>
      </c>
      <c r="G87" s="74"/>
    </row>
    <row r="88" spans="2:7" s="74" customFormat="1" x14ac:dyDescent="0.3">
      <c r="B88" s="79" t="s">
        <v>82</v>
      </c>
      <c r="C88" s="9" t="s">
        <v>258</v>
      </c>
      <c r="D88" s="70">
        <v>375090.15860375599</v>
      </c>
      <c r="E88" s="70">
        <v>413155.89</v>
      </c>
      <c r="F88" s="95">
        <f t="shared" si="1"/>
        <v>110.14842179222744</v>
      </c>
    </row>
    <row r="89" spans="2:7" x14ac:dyDescent="0.3">
      <c r="B89" s="55" t="s">
        <v>83</v>
      </c>
      <c r="C89" s="14" t="s">
        <v>259</v>
      </c>
      <c r="D89" s="69">
        <v>288819.42265578336</v>
      </c>
      <c r="E89" s="69">
        <v>291046.65999999997</v>
      </c>
      <c r="F89" s="94">
        <f t="shared" si="1"/>
        <v>100.77115220428617</v>
      </c>
      <c r="G89" s="74"/>
    </row>
    <row r="90" spans="2:7" x14ac:dyDescent="0.3">
      <c r="B90" s="55" t="s">
        <v>85</v>
      </c>
      <c r="C90" s="14" t="s">
        <v>84</v>
      </c>
      <c r="D90" s="69"/>
      <c r="E90" s="69">
        <v>10166.52</v>
      </c>
      <c r="F90" s="94"/>
      <c r="G90" s="74"/>
    </row>
    <row r="91" spans="2:7" x14ac:dyDescent="0.3">
      <c r="B91" s="55" t="s">
        <v>87</v>
      </c>
      <c r="C91" s="14" t="s">
        <v>86</v>
      </c>
      <c r="D91" s="69">
        <v>86270.735947972658</v>
      </c>
      <c r="E91" s="69">
        <v>111942.71</v>
      </c>
      <c r="F91" s="94">
        <f t="shared" si="1"/>
        <v>129.75745340518407</v>
      </c>
      <c r="G91" s="74"/>
    </row>
    <row r="92" spans="2:7" s="74" customFormat="1" x14ac:dyDescent="0.3">
      <c r="B92" s="79" t="s">
        <v>90</v>
      </c>
      <c r="C92" s="9" t="s">
        <v>260</v>
      </c>
      <c r="D92" s="70">
        <v>61889.875904174129</v>
      </c>
      <c r="E92" s="70">
        <v>68016.06</v>
      </c>
      <c r="F92" s="95">
        <f t="shared" si="1"/>
        <v>109.89852379945182</v>
      </c>
    </row>
    <row r="93" spans="2:7" x14ac:dyDescent="0.3">
      <c r="B93" s="55" t="s">
        <v>92</v>
      </c>
      <c r="C93" s="14" t="s">
        <v>261</v>
      </c>
      <c r="D93" s="69">
        <v>61889.875904174129</v>
      </c>
      <c r="E93" s="69">
        <v>68016.06</v>
      </c>
      <c r="F93" s="94">
        <f t="shared" si="1"/>
        <v>109.89852379945182</v>
      </c>
      <c r="G93" s="74"/>
    </row>
    <row r="94" spans="2:7" s="74" customFormat="1" x14ac:dyDescent="0.3">
      <c r="B94" s="79" t="s">
        <v>94</v>
      </c>
      <c r="C94" s="9" t="s">
        <v>33</v>
      </c>
      <c r="D94" s="70">
        <v>20306.589687437787</v>
      </c>
      <c r="E94" s="70">
        <v>17437.29</v>
      </c>
      <c r="F94" s="95">
        <f t="shared" si="1"/>
        <v>85.870105558823525</v>
      </c>
    </row>
    <row r="95" spans="2:7" x14ac:dyDescent="0.3">
      <c r="B95" s="55" t="s">
        <v>95</v>
      </c>
      <c r="C95" s="14" t="s">
        <v>34</v>
      </c>
      <c r="D95" s="69">
        <v>2787.1789767071468</v>
      </c>
      <c r="E95" s="69"/>
      <c r="F95" s="94">
        <f t="shared" si="1"/>
        <v>0</v>
      </c>
      <c r="G95" s="74"/>
    </row>
    <row r="96" spans="2:7" x14ac:dyDescent="0.3">
      <c r="B96" s="55" t="s">
        <v>97</v>
      </c>
      <c r="C96" s="14" t="s">
        <v>96</v>
      </c>
      <c r="D96" s="69">
        <v>17519.410710730641</v>
      </c>
      <c r="E96" s="69">
        <v>17437.29</v>
      </c>
      <c r="F96" s="94">
        <f t="shared" si="1"/>
        <v>99.53125871590909</v>
      </c>
      <c r="G96" s="74"/>
    </row>
    <row r="97" spans="2:7" s="74" customFormat="1" x14ac:dyDescent="0.3">
      <c r="B97" s="79" t="s">
        <v>100</v>
      </c>
      <c r="C97" s="9" t="s">
        <v>262</v>
      </c>
      <c r="D97" s="70">
        <v>94100.471165969866</v>
      </c>
      <c r="E97" s="70">
        <v>25506.749999999996</v>
      </c>
      <c r="F97" s="95">
        <f t="shared" si="1"/>
        <v>27.10586852961918</v>
      </c>
    </row>
    <row r="98" spans="2:7" x14ac:dyDescent="0.3">
      <c r="B98" s="55" t="s">
        <v>102</v>
      </c>
      <c r="C98" s="14" t="s">
        <v>101</v>
      </c>
      <c r="D98" s="69">
        <v>3583.5158271949031</v>
      </c>
      <c r="E98" s="69">
        <v>3220.3099999999995</v>
      </c>
      <c r="F98" s="94">
        <f t="shared" si="1"/>
        <v>89.864539611111098</v>
      </c>
      <c r="G98" s="74"/>
    </row>
    <row r="99" spans="2:7" x14ac:dyDescent="0.3">
      <c r="B99" s="55" t="s">
        <v>104</v>
      </c>
      <c r="C99" s="14" t="s">
        <v>103</v>
      </c>
      <c r="D99" s="69">
        <v>67688.632291459289</v>
      </c>
      <c r="E99" s="69">
        <v>14414.43</v>
      </c>
      <c r="F99" s="94">
        <f t="shared" si="1"/>
        <v>21.295200555882353</v>
      </c>
      <c r="G99" s="74"/>
    </row>
    <row r="100" spans="2:7" x14ac:dyDescent="0.3">
      <c r="B100" s="55" t="s">
        <v>106</v>
      </c>
      <c r="C100" s="14" t="s">
        <v>105</v>
      </c>
      <c r="D100" s="69">
        <v>21235.649346340168</v>
      </c>
      <c r="E100" s="69">
        <v>5210.9500000000007</v>
      </c>
      <c r="F100" s="94">
        <f t="shared" si="1"/>
        <v>24.538689234375006</v>
      </c>
      <c r="G100" s="74"/>
    </row>
    <row r="101" spans="2:7" x14ac:dyDescent="0.3">
      <c r="B101" s="55" t="s">
        <v>206</v>
      </c>
      <c r="C101" s="14" t="s">
        <v>236</v>
      </c>
      <c r="D101" s="69">
        <v>1459.9508925608866</v>
      </c>
      <c r="E101" s="69">
        <v>139.87</v>
      </c>
      <c r="F101" s="94">
        <f t="shared" si="1"/>
        <v>9.580459227272728</v>
      </c>
      <c r="G101" s="74"/>
    </row>
    <row r="102" spans="2:7" x14ac:dyDescent="0.3">
      <c r="B102" s="55" t="s">
        <v>108</v>
      </c>
      <c r="C102" s="14" t="s">
        <v>107</v>
      </c>
      <c r="D102" s="69">
        <v>132.72280841462603</v>
      </c>
      <c r="E102" s="69">
        <v>2521.19</v>
      </c>
      <c r="F102" s="94">
        <f t="shared" si="1"/>
        <v>1899.5906055000003</v>
      </c>
      <c r="G102" s="74"/>
    </row>
    <row r="103" spans="2:7" s="74" customFormat="1" x14ac:dyDescent="0.3">
      <c r="B103" s="79" t="s">
        <v>111</v>
      </c>
      <c r="C103" s="9" t="s">
        <v>264</v>
      </c>
      <c r="D103" s="70">
        <v>50341.150706748951</v>
      </c>
      <c r="E103" s="70">
        <v>15640.460000000003</v>
      </c>
      <c r="F103" s="95">
        <f t="shared" si="1"/>
        <v>31.068936209086644</v>
      </c>
    </row>
    <row r="104" spans="2:7" x14ac:dyDescent="0.3">
      <c r="B104" s="55" t="s">
        <v>115</v>
      </c>
      <c r="C104" s="14" t="s">
        <v>114</v>
      </c>
      <c r="D104" s="69">
        <v>597.25263786581718</v>
      </c>
      <c r="E104" s="69"/>
      <c r="F104" s="94">
        <f t="shared" si="1"/>
        <v>0</v>
      </c>
      <c r="G104" s="74"/>
    </row>
    <row r="105" spans="2:7" x14ac:dyDescent="0.3">
      <c r="B105" s="55" t="s">
        <v>207</v>
      </c>
      <c r="C105" s="14" t="s">
        <v>237</v>
      </c>
      <c r="D105" s="69">
        <v>9930.3736147056861</v>
      </c>
      <c r="E105" s="69"/>
      <c r="F105" s="94">
        <f t="shared" si="1"/>
        <v>0</v>
      </c>
      <c r="G105" s="74"/>
    </row>
    <row r="106" spans="2:7" x14ac:dyDescent="0.3">
      <c r="B106" s="55" t="s">
        <v>117</v>
      </c>
      <c r="C106" s="14" t="s">
        <v>116</v>
      </c>
      <c r="D106" s="69">
        <v>4114.4070608534075</v>
      </c>
      <c r="E106" s="69">
        <v>1736.62</v>
      </c>
      <c r="F106" s="94">
        <f t="shared" si="1"/>
        <v>42.208269000000001</v>
      </c>
      <c r="G106" s="74"/>
    </row>
    <row r="107" spans="2:7" x14ac:dyDescent="0.3">
      <c r="B107" s="55" t="s">
        <v>119</v>
      </c>
      <c r="C107" s="14" t="s">
        <v>118</v>
      </c>
      <c r="D107" s="69">
        <v>18713.915986462274</v>
      </c>
      <c r="E107" s="69">
        <v>11457.960000000001</v>
      </c>
      <c r="F107" s="94">
        <f t="shared" si="1"/>
        <v>61.226950085106388</v>
      </c>
      <c r="G107" s="74"/>
    </row>
    <row r="108" spans="2:7" x14ac:dyDescent="0.3">
      <c r="B108" s="55" t="s">
        <v>123</v>
      </c>
      <c r="C108" s="14" t="s">
        <v>122</v>
      </c>
      <c r="D108" s="69">
        <v>16507.399296569114</v>
      </c>
      <c r="E108" s="69">
        <v>2445.88</v>
      </c>
      <c r="F108" s="94">
        <f t="shared" si="1"/>
        <v>14.816870641206032</v>
      </c>
      <c r="G108" s="74"/>
    </row>
    <row r="109" spans="2:7" x14ac:dyDescent="0.3">
      <c r="B109" s="55" t="s">
        <v>125</v>
      </c>
      <c r="C109" s="14" t="s">
        <v>124</v>
      </c>
      <c r="D109" s="69">
        <v>477.80211029265377</v>
      </c>
      <c r="E109" s="69"/>
      <c r="F109" s="94">
        <f t="shared" si="1"/>
        <v>0</v>
      </c>
      <c r="G109" s="74"/>
    </row>
    <row r="110" spans="2:7" s="74" customFormat="1" x14ac:dyDescent="0.3">
      <c r="B110" s="79" t="s">
        <v>126</v>
      </c>
      <c r="C110" s="9" t="s">
        <v>187</v>
      </c>
      <c r="D110" s="70">
        <v>1990.8421262193906</v>
      </c>
      <c r="E110" s="70">
        <v>100.11</v>
      </c>
      <c r="F110" s="95">
        <f t="shared" si="1"/>
        <v>5.0285253000000001</v>
      </c>
    </row>
    <row r="111" spans="2:7" x14ac:dyDescent="0.3">
      <c r="B111" s="55" t="s">
        <v>130</v>
      </c>
      <c r="C111" s="14" t="s">
        <v>129</v>
      </c>
      <c r="D111" s="69">
        <v>1990.8421262193906</v>
      </c>
      <c r="E111" s="69"/>
      <c r="F111" s="94">
        <f t="shared" si="1"/>
        <v>0</v>
      </c>
      <c r="G111" s="74"/>
    </row>
    <row r="112" spans="2:7" x14ac:dyDescent="0.3">
      <c r="B112" s="55" t="s">
        <v>210</v>
      </c>
      <c r="C112" s="14" t="s">
        <v>187</v>
      </c>
      <c r="D112" s="69"/>
      <c r="E112" s="69">
        <v>100.11</v>
      </c>
      <c r="F112" s="94"/>
      <c r="G112" s="74"/>
    </row>
    <row r="113" spans="2:7" s="74" customFormat="1" x14ac:dyDescent="0.3">
      <c r="B113" s="79" t="s">
        <v>135</v>
      </c>
      <c r="C113" s="9" t="s">
        <v>266</v>
      </c>
      <c r="D113" s="70">
        <v>4778.0211029265374</v>
      </c>
      <c r="E113" s="70">
        <v>481.51</v>
      </c>
      <c r="F113" s="95">
        <f t="shared" si="1"/>
        <v>10.077603041666668</v>
      </c>
    </row>
    <row r="114" spans="2:7" x14ac:dyDescent="0.3">
      <c r="B114" s="55" t="s">
        <v>137</v>
      </c>
      <c r="C114" s="14" t="s">
        <v>267</v>
      </c>
      <c r="D114" s="69">
        <v>3981.6842524387812</v>
      </c>
      <c r="E114" s="69"/>
      <c r="F114" s="94">
        <f t="shared" si="1"/>
        <v>0</v>
      </c>
      <c r="G114" s="74"/>
    </row>
    <row r="115" spans="2:7" x14ac:dyDescent="0.3">
      <c r="B115" s="55" t="s">
        <v>139</v>
      </c>
      <c r="C115" s="14" t="s">
        <v>138</v>
      </c>
      <c r="D115" s="69">
        <v>796.33685048775624</v>
      </c>
      <c r="E115" s="69">
        <v>481.51</v>
      </c>
      <c r="F115" s="94">
        <f t="shared" si="1"/>
        <v>60.465618250000006</v>
      </c>
      <c r="G115" s="74"/>
    </row>
    <row r="116" spans="2:7" s="74" customFormat="1" x14ac:dyDescent="0.3">
      <c r="B116" s="79" t="s">
        <v>220</v>
      </c>
      <c r="C116" s="9" t="s">
        <v>200</v>
      </c>
      <c r="D116" s="70"/>
      <c r="E116" s="70">
        <v>56357.41</v>
      </c>
      <c r="F116" s="95"/>
    </row>
    <row r="117" spans="2:7" x14ac:dyDescent="0.3">
      <c r="B117" s="55" t="s">
        <v>221</v>
      </c>
      <c r="C117" s="14" t="s">
        <v>199</v>
      </c>
      <c r="D117" s="69"/>
      <c r="E117" s="69">
        <v>56357.41</v>
      </c>
      <c r="F117" s="94"/>
      <c r="G117" s="74"/>
    </row>
  </sheetData>
  <autoFilter ref="B6:G117">
    <filterColumn colId="0" showButton="0"/>
  </autoFilter>
  <mergeCells count="4">
    <mergeCell ref="B4:F4"/>
    <mergeCell ref="B6:C6"/>
    <mergeCell ref="B7:C7"/>
    <mergeCell ref="B2:F2"/>
  </mergeCells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workbookViewId="0">
      <selection activeCell="G22" sqref="G22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18"/>
      <c r="E1" s="3"/>
      <c r="F1" s="3"/>
      <c r="G1" s="3"/>
      <c r="H1" s="3"/>
      <c r="I1" s="3"/>
      <c r="J1" s="3"/>
      <c r="K1" s="3"/>
      <c r="L1" s="18"/>
    </row>
    <row r="2" spans="2:12" ht="15.75" customHeight="1" x14ac:dyDescent="0.3">
      <c r="B2" s="120" t="s">
        <v>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2" ht="17.399999999999999" x14ac:dyDescent="0.3">
      <c r="B3" s="3"/>
      <c r="C3" s="3"/>
      <c r="D3" s="18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20" t="s">
        <v>56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2:12" ht="15.75" customHeight="1" x14ac:dyDescent="0.3">
      <c r="B5" s="120" t="s">
        <v>40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2:12" ht="17.399999999999999" x14ac:dyDescent="0.3">
      <c r="B6" s="3"/>
      <c r="C6" s="3"/>
      <c r="D6" s="18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48" t="s">
        <v>3</v>
      </c>
      <c r="C7" s="149"/>
      <c r="D7" s="149"/>
      <c r="E7" s="149"/>
      <c r="F7" s="150"/>
      <c r="G7" s="44" t="s">
        <v>21</v>
      </c>
      <c r="H7" s="44" t="s">
        <v>54</v>
      </c>
      <c r="I7" s="44" t="s">
        <v>51</v>
      </c>
      <c r="J7" s="44" t="s">
        <v>22</v>
      </c>
      <c r="K7" s="44" t="s">
        <v>23</v>
      </c>
      <c r="L7" s="44" t="s">
        <v>52</v>
      </c>
    </row>
    <row r="8" spans="2:12" x14ac:dyDescent="0.3">
      <c r="B8" s="148">
        <v>1</v>
      </c>
      <c r="C8" s="149"/>
      <c r="D8" s="149"/>
      <c r="E8" s="149"/>
      <c r="F8" s="150"/>
      <c r="G8" s="45">
        <v>2</v>
      </c>
      <c r="H8" s="45">
        <v>3</v>
      </c>
      <c r="I8" s="45">
        <v>4</v>
      </c>
      <c r="J8" s="45">
        <v>5</v>
      </c>
      <c r="K8" s="45" t="s">
        <v>35</v>
      </c>
      <c r="L8" s="45" t="s">
        <v>36</v>
      </c>
    </row>
    <row r="9" spans="2:12" ht="26.4" x14ac:dyDescent="0.3">
      <c r="B9" s="9">
        <v>8</v>
      </c>
      <c r="C9" s="9"/>
      <c r="D9" s="9"/>
      <c r="E9" s="9"/>
      <c r="F9" s="9" t="s">
        <v>4</v>
      </c>
      <c r="G9" s="7"/>
      <c r="H9" s="7"/>
      <c r="I9" s="7"/>
      <c r="J9" s="33"/>
      <c r="K9" s="33"/>
      <c r="L9" s="33"/>
    </row>
    <row r="10" spans="2:12" x14ac:dyDescent="0.3">
      <c r="B10" s="9"/>
      <c r="C10" s="14">
        <v>84</v>
      </c>
      <c r="D10" s="14"/>
      <c r="E10" s="14"/>
      <c r="F10" s="14" t="s">
        <v>8</v>
      </c>
      <c r="G10" s="7"/>
      <c r="H10" s="7"/>
      <c r="I10" s="7"/>
      <c r="J10" s="33"/>
      <c r="K10" s="33"/>
      <c r="L10" s="33"/>
    </row>
    <row r="11" spans="2:12" ht="52.8" x14ac:dyDescent="0.3">
      <c r="B11" s="10"/>
      <c r="C11" s="10"/>
      <c r="D11" s="10">
        <v>841</v>
      </c>
      <c r="E11" s="10"/>
      <c r="F11" s="27" t="s">
        <v>41</v>
      </c>
      <c r="G11" s="7"/>
      <c r="H11" s="7"/>
      <c r="I11" s="7"/>
      <c r="J11" s="33"/>
      <c r="K11" s="33"/>
      <c r="L11" s="33"/>
    </row>
    <row r="12" spans="2:12" ht="26.4" x14ac:dyDescent="0.3">
      <c r="B12" s="10"/>
      <c r="C12" s="10"/>
      <c r="D12" s="10"/>
      <c r="E12" s="10">
        <v>8413</v>
      </c>
      <c r="F12" s="27" t="s">
        <v>42</v>
      </c>
      <c r="G12" s="7"/>
      <c r="H12" s="7"/>
      <c r="I12" s="7"/>
      <c r="J12" s="33"/>
      <c r="K12" s="33"/>
      <c r="L12" s="33"/>
    </row>
    <row r="13" spans="2:12" x14ac:dyDescent="0.3">
      <c r="B13" s="10"/>
      <c r="C13" s="10"/>
      <c r="D13" s="10"/>
      <c r="E13" s="11" t="s">
        <v>15</v>
      </c>
      <c r="F13" s="16"/>
      <c r="G13" s="7"/>
      <c r="H13" s="7"/>
      <c r="I13" s="7"/>
      <c r="J13" s="33"/>
      <c r="K13" s="33"/>
      <c r="L13" s="33"/>
    </row>
    <row r="14" spans="2:12" ht="26.4" x14ac:dyDescent="0.3">
      <c r="B14" s="12">
        <v>5</v>
      </c>
      <c r="C14" s="13"/>
      <c r="D14" s="13"/>
      <c r="E14" s="13"/>
      <c r="F14" s="19" t="s">
        <v>5</v>
      </c>
      <c r="G14" s="7"/>
      <c r="H14" s="7"/>
      <c r="I14" s="7"/>
      <c r="J14" s="33"/>
      <c r="K14" s="33"/>
      <c r="L14" s="33"/>
    </row>
    <row r="15" spans="2:12" ht="26.4" x14ac:dyDescent="0.3">
      <c r="B15" s="14"/>
      <c r="C15" s="14">
        <v>54</v>
      </c>
      <c r="D15" s="14"/>
      <c r="E15" s="14"/>
      <c r="F15" s="20" t="s">
        <v>9</v>
      </c>
      <c r="G15" s="7"/>
      <c r="H15" s="7"/>
      <c r="I15" s="8"/>
      <c r="J15" s="33"/>
      <c r="K15" s="33"/>
      <c r="L15" s="33"/>
    </row>
    <row r="16" spans="2:12" ht="66" x14ac:dyDescent="0.3">
      <c r="B16" s="14"/>
      <c r="C16" s="14"/>
      <c r="D16" s="14">
        <v>541</v>
      </c>
      <c r="E16" s="27"/>
      <c r="F16" s="27" t="s">
        <v>43</v>
      </c>
      <c r="G16" s="7"/>
      <c r="H16" s="7"/>
      <c r="I16" s="8"/>
      <c r="J16" s="33"/>
      <c r="K16" s="33"/>
      <c r="L16" s="33"/>
    </row>
    <row r="17" spans="2:12" ht="39.6" x14ac:dyDescent="0.3">
      <c r="B17" s="14"/>
      <c r="C17" s="14"/>
      <c r="D17" s="14"/>
      <c r="E17" s="27">
        <v>5413</v>
      </c>
      <c r="F17" s="27" t="s">
        <v>44</v>
      </c>
      <c r="G17" s="7"/>
      <c r="H17" s="7"/>
      <c r="I17" s="8"/>
      <c r="J17" s="33"/>
      <c r="K17" s="33"/>
      <c r="L17" s="33"/>
    </row>
    <row r="18" spans="2:12" x14ac:dyDescent="0.3">
      <c r="B18" s="15"/>
      <c r="C18" s="13"/>
      <c r="D18" s="13"/>
      <c r="E18" s="13"/>
      <c r="F18" s="19" t="s">
        <v>15</v>
      </c>
      <c r="G18" s="7"/>
      <c r="H18" s="7"/>
      <c r="I18" s="7"/>
      <c r="J18" s="33"/>
      <c r="K18" s="33"/>
      <c r="L18" s="33"/>
    </row>
    <row r="20" spans="2:12" x14ac:dyDescent="0.3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2" x14ac:dyDescent="0.3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2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workbookViewId="0">
      <selection activeCell="E32" sqref="E32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8"/>
      <c r="C1" s="18"/>
      <c r="D1" s="18"/>
      <c r="E1" s="18"/>
      <c r="F1" s="4"/>
      <c r="G1" s="4"/>
      <c r="H1" s="4"/>
    </row>
    <row r="2" spans="2:8" ht="15.75" customHeight="1" x14ac:dyDescent="0.3">
      <c r="B2" s="120" t="s">
        <v>45</v>
      </c>
      <c r="C2" s="120"/>
      <c r="D2" s="120"/>
      <c r="E2" s="120"/>
      <c r="F2" s="120"/>
      <c r="G2" s="120"/>
      <c r="H2" s="120"/>
    </row>
    <row r="3" spans="2:8" ht="17.399999999999999" x14ac:dyDescent="0.3">
      <c r="B3" s="18"/>
      <c r="C3" s="18"/>
      <c r="D3" s="18"/>
      <c r="E3" s="18"/>
      <c r="F3" s="4"/>
      <c r="G3" s="4"/>
      <c r="H3" s="4"/>
    </row>
    <row r="4" spans="2:8" ht="26.4" x14ac:dyDescent="0.3">
      <c r="B4" s="40" t="s">
        <v>3</v>
      </c>
      <c r="C4" s="40" t="s">
        <v>58</v>
      </c>
      <c r="D4" s="40" t="s">
        <v>54</v>
      </c>
      <c r="E4" s="40" t="s">
        <v>51</v>
      </c>
      <c r="F4" s="40" t="s">
        <v>59</v>
      </c>
      <c r="G4" s="40" t="s">
        <v>23</v>
      </c>
      <c r="H4" s="40" t="s">
        <v>52</v>
      </c>
    </row>
    <row r="5" spans="2:8" x14ac:dyDescent="0.3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35</v>
      </c>
      <c r="H5" s="40" t="s">
        <v>36</v>
      </c>
    </row>
    <row r="6" spans="2:8" x14ac:dyDescent="0.3">
      <c r="B6" s="9" t="s">
        <v>46</v>
      </c>
      <c r="C6" s="7"/>
      <c r="D6" s="7"/>
      <c r="E6" s="8"/>
      <c r="F6" s="33"/>
      <c r="G6" s="33"/>
      <c r="H6" s="33"/>
    </row>
    <row r="7" spans="2:8" x14ac:dyDescent="0.3">
      <c r="B7" s="9" t="s">
        <v>12</v>
      </c>
      <c r="C7" s="7"/>
      <c r="D7" s="7"/>
      <c r="E7" s="7"/>
      <c r="F7" s="33"/>
      <c r="G7" s="33"/>
      <c r="H7" s="33"/>
    </row>
    <row r="8" spans="2:8" x14ac:dyDescent="0.3">
      <c r="B8" s="24" t="s">
        <v>13</v>
      </c>
      <c r="C8" s="7"/>
      <c r="D8" s="7"/>
      <c r="E8" s="7"/>
      <c r="F8" s="33"/>
      <c r="G8" s="33"/>
      <c r="H8" s="33"/>
    </row>
    <row r="9" spans="2:8" x14ac:dyDescent="0.3">
      <c r="B9" s="25" t="s">
        <v>14</v>
      </c>
      <c r="C9" s="7"/>
      <c r="D9" s="7"/>
      <c r="E9" s="7"/>
      <c r="F9" s="33"/>
      <c r="G9" s="33"/>
      <c r="H9" s="33"/>
    </row>
    <row r="10" spans="2:8" x14ac:dyDescent="0.3">
      <c r="B10" s="25" t="s">
        <v>15</v>
      </c>
      <c r="C10" s="7"/>
      <c r="D10" s="7"/>
      <c r="E10" s="7"/>
      <c r="F10" s="33"/>
      <c r="G10" s="33"/>
      <c r="H10" s="33"/>
    </row>
    <row r="11" spans="2:8" x14ac:dyDescent="0.3">
      <c r="B11" s="9" t="s">
        <v>16</v>
      </c>
      <c r="C11" s="7"/>
      <c r="D11" s="7"/>
      <c r="E11" s="8"/>
      <c r="F11" s="33"/>
      <c r="G11" s="33"/>
      <c r="H11" s="33"/>
    </row>
    <row r="12" spans="2:8" x14ac:dyDescent="0.3">
      <c r="B12" s="26" t="s">
        <v>17</v>
      </c>
      <c r="C12" s="7"/>
      <c r="D12" s="7"/>
      <c r="E12" s="8"/>
      <c r="F12" s="33"/>
      <c r="G12" s="33"/>
      <c r="H12" s="33"/>
    </row>
    <row r="13" spans="2:8" x14ac:dyDescent="0.3">
      <c r="B13" s="9" t="s">
        <v>18</v>
      </c>
      <c r="C13" s="7"/>
      <c r="D13" s="7"/>
      <c r="E13" s="8"/>
      <c r="F13" s="33"/>
      <c r="G13" s="33"/>
      <c r="H13" s="33"/>
    </row>
    <row r="14" spans="2:8" x14ac:dyDescent="0.3">
      <c r="B14" s="26" t="s">
        <v>19</v>
      </c>
      <c r="C14" s="7"/>
      <c r="D14" s="7"/>
      <c r="E14" s="8"/>
      <c r="F14" s="33"/>
      <c r="G14" s="33"/>
      <c r="H14" s="33"/>
    </row>
    <row r="15" spans="2:8" x14ac:dyDescent="0.3">
      <c r="B15" s="14" t="s">
        <v>10</v>
      </c>
      <c r="C15" s="7"/>
      <c r="D15" s="7"/>
      <c r="E15" s="8"/>
      <c r="F15" s="33"/>
      <c r="G15" s="33"/>
      <c r="H15" s="33"/>
    </row>
    <row r="16" spans="2:8" x14ac:dyDescent="0.3">
      <c r="B16" s="26"/>
      <c r="C16" s="7"/>
      <c r="D16" s="7"/>
      <c r="E16" s="8"/>
      <c r="F16" s="33"/>
      <c r="G16" s="33"/>
      <c r="H16" s="33"/>
    </row>
    <row r="17" spans="2:8" ht="15.75" customHeight="1" x14ac:dyDescent="0.3">
      <c r="B17" s="9" t="s">
        <v>47</v>
      </c>
      <c r="C17" s="7"/>
      <c r="D17" s="7"/>
      <c r="E17" s="8"/>
      <c r="F17" s="33"/>
      <c r="G17" s="33"/>
      <c r="H17" s="33"/>
    </row>
    <row r="18" spans="2:8" ht="15.75" customHeight="1" x14ac:dyDescent="0.3">
      <c r="B18" s="9" t="s">
        <v>12</v>
      </c>
      <c r="C18" s="7"/>
      <c r="D18" s="7"/>
      <c r="E18" s="7"/>
      <c r="F18" s="33"/>
      <c r="G18" s="33"/>
      <c r="H18" s="33"/>
    </row>
    <row r="19" spans="2:8" x14ac:dyDescent="0.3">
      <c r="B19" s="24" t="s">
        <v>13</v>
      </c>
      <c r="C19" s="7"/>
      <c r="D19" s="7"/>
      <c r="E19" s="7"/>
      <c r="F19" s="33"/>
      <c r="G19" s="33"/>
      <c r="H19" s="33"/>
    </row>
    <row r="20" spans="2:8" x14ac:dyDescent="0.3">
      <c r="B20" s="25" t="s">
        <v>14</v>
      </c>
      <c r="C20" s="7"/>
      <c r="D20" s="7"/>
      <c r="E20" s="7"/>
      <c r="F20" s="33"/>
      <c r="G20" s="33"/>
      <c r="H20" s="33"/>
    </row>
    <row r="21" spans="2:8" x14ac:dyDescent="0.3">
      <c r="B21" s="25" t="s">
        <v>15</v>
      </c>
      <c r="C21" s="7"/>
      <c r="D21" s="7"/>
      <c r="E21" s="7"/>
      <c r="F21" s="33"/>
      <c r="G21" s="33"/>
      <c r="H21" s="33"/>
    </row>
    <row r="22" spans="2:8" x14ac:dyDescent="0.3">
      <c r="B22" s="9" t="s">
        <v>16</v>
      </c>
      <c r="C22" s="7"/>
      <c r="D22" s="7"/>
      <c r="E22" s="8"/>
      <c r="F22" s="33"/>
      <c r="G22" s="33"/>
      <c r="H22" s="33"/>
    </row>
    <row r="23" spans="2:8" x14ac:dyDescent="0.3">
      <c r="B23" s="26" t="s">
        <v>17</v>
      </c>
      <c r="C23" s="7"/>
      <c r="D23" s="7"/>
      <c r="E23" s="8"/>
      <c r="F23" s="33"/>
      <c r="G23" s="33"/>
      <c r="H23" s="33"/>
    </row>
    <row r="24" spans="2:8" x14ac:dyDescent="0.3">
      <c r="B24" s="9" t="s">
        <v>18</v>
      </c>
      <c r="C24" s="7"/>
      <c r="D24" s="7"/>
      <c r="E24" s="8"/>
      <c r="F24" s="33"/>
      <c r="G24" s="33"/>
      <c r="H24" s="33"/>
    </row>
    <row r="25" spans="2:8" x14ac:dyDescent="0.3">
      <c r="B25" s="26" t="s">
        <v>19</v>
      </c>
      <c r="C25" s="7"/>
      <c r="D25" s="7"/>
      <c r="E25" s="8"/>
      <c r="F25" s="33"/>
      <c r="G25" s="33"/>
      <c r="H25" s="33"/>
    </row>
    <row r="26" spans="2:8" x14ac:dyDescent="0.3">
      <c r="B26" s="14" t="s">
        <v>10</v>
      </c>
      <c r="C26" s="7"/>
      <c r="D26" s="7"/>
      <c r="E26" s="8"/>
      <c r="F26" s="33"/>
      <c r="G26" s="33"/>
      <c r="H26" s="33"/>
    </row>
    <row r="28" spans="2:8" x14ac:dyDescent="0.3">
      <c r="B28" s="49"/>
      <c r="C28" s="49"/>
      <c r="D28" s="49"/>
      <c r="E28" s="49"/>
      <c r="F28" s="49"/>
      <c r="G28" s="49"/>
      <c r="H28" s="4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POSEBNI DIO</vt:lpstr>
      <vt:lpstr>Račun financiranja</vt:lpstr>
      <vt:lpstr>Račun fin prema izvorima f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Danijela Crnolatec</cp:lastModifiedBy>
  <cp:lastPrinted>2024-03-11T09:24:32Z</cp:lastPrinted>
  <dcterms:created xsi:type="dcterms:W3CDTF">2022-08-12T12:51:27Z</dcterms:created>
  <dcterms:modified xsi:type="dcterms:W3CDTF">2024-03-27T12:22:44Z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