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irela\Desktop\"/>
    </mc:Choice>
  </mc:AlternateContent>
  <xr:revisionPtr revIDLastSave="0" documentId="13_ncr:1_{BD435975-ACF3-401C-8409-FA91EEB73428}" xr6:coauthVersionLast="37" xr6:coauthVersionMax="37" xr10:uidLastSave="{00000000-0000-0000-0000-000000000000}"/>
  <bookViews>
    <workbookView xWindow="-120" yWindow="-120" windowWidth="29040" windowHeight="15720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  <sheet name="Račun financiranja" sheetId="6" r:id="rId6"/>
    <sheet name="Račun fin prema izvorima f" sheetId="10" r:id="rId7"/>
  </sheets>
  <definedNames>
    <definedName name="_xlnm._FilterDatabase" localSheetId="4" hidden="1">'POSEBNI DIO'!$B$6:$G$123</definedName>
    <definedName name="_xlnm.Print_Area" localSheetId="1">' Račun prihoda i rashoda'!$B$1:$K$110</definedName>
    <definedName name="_xlnm.Print_Area" localSheetId="4">'POSEBNI DIO'!$A$1:$F$18</definedName>
    <definedName name="_xlnm.Print_Area" localSheetId="0">SAŽETAK!$B$1:$J$27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G10" i="3"/>
  <c r="G12" i="3"/>
  <c r="G11" i="3" l="1"/>
  <c r="H16" i="1"/>
  <c r="I16" i="1"/>
  <c r="I12" i="1"/>
  <c r="F18" i="7" l="1"/>
  <c r="F19" i="7"/>
  <c r="F20" i="7"/>
  <c r="F21" i="7"/>
  <c r="F23" i="7"/>
  <c r="F24" i="7"/>
  <c r="F25" i="7"/>
  <c r="F26" i="7"/>
  <c r="F27" i="7"/>
  <c r="F29" i="7"/>
  <c r="F30" i="7"/>
  <c r="F31" i="7"/>
  <c r="F32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50" i="7"/>
  <c r="F51" i="7"/>
  <c r="F53" i="7"/>
  <c r="F56" i="7"/>
  <c r="F57" i="7"/>
  <c r="F58" i="7"/>
  <c r="F62" i="7"/>
  <c r="F63" i="7"/>
  <c r="F64" i="7"/>
  <c r="F69" i="7"/>
  <c r="F76" i="7"/>
  <c r="F77" i="7"/>
  <c r="F78" i="7"/>
  <c r="F82" i="7"/>
  <c r="F85" i="7"/>
  <c r="F87" i="7"/>
  <c r="F88" i="7"/>
  <c r="F89" i="7"/>
  <c r="D69" i="7"/>
  <c r="D72" i="7"/>
  <c r="D41" i="7"/>
  <c r="D34" i="7"/>
  <c r="D29" i="7"/>
  <c r="D19" i="7"/>
  <c r="D62" i="7"/>
  <c r="D57" i="7"/>
  <c r="D51" i="7"/>
  <c r="D26" i="7"/>
  <c r="D24" i="7"/>
  <c r="D20" i="7"/>
  <c r="D90" i="7" l="1"/>
  <c r="D12" i="5"/>
  <c r="D17" i="5"/>
  <c r="D31" i="5"/>
  <c r="D20" i="5" s="1"/>
  <c r="H43" i="3" l="1"/>
  <c r="H95" i="3"/>
  <c r="H46" i="3"/>
  <c r="I95" i="3" l="1"/>
  <c r="E9" i="7" l="1"/>
  <c r="D9" i="7"/>
  <c r="F9" i="7" s="1"/>
  <c r="E18" i="7"/>
  <c r="E19" i="7"/>
  <c r="E69" i="7"/>
  <c r="E88" i="7"/>
  <c r="E82" i="7"/>
  <c r="E76" i="7"/>
  <c r="E72" i="7"/>
  <c r="E95" i="7"/>
  <c r="E102" i="7" l="1"/>
  <c r="D82" i="7"/>
  <c r="D76" i="7"/>
  <c r="E60" i="7" l="1"/>
  <c r="E65" i="7"/>
  <c r="E62" i="7"/>
  <c r="E57" i="7"/>
  <c r="E51" i="7"/>
  <c r="E41" i="7"/>
  <c r="E34" i="7"/>
  <c r="E29" i="7"/>
  <c r="E24" i="7"/>
  <c r="E26" i="7" l="1"/>
  <c r="E100" i="7"/>
  <c r="E96" i="7"/>
  <c r="E70" i="7"/>
  <c r="E20" i="7"/>
  <c r="F8" i="8" l="1"/>
  <c r="E7" i="8"/>
  <c r="E6" i="8" s="1"/>
  <c r="F32" i="5"/>
  <c r="E31" i="5"/>
  <c r="E6" i="5"/>
  <c r="F15" i="5"/>
  <c r="E28" i="5"/>
  <c r="E26" i="5" l="1"/>
  <c r="E24" i="5"/>
  <c r="E21" i="5"/>
  <c r="E20" i="5" s="1"/>
  <c r="E17" i="5"/>
  <c r="E14" i="5"/>
  <c r="E12" i="5"/>
  <c r="E10" i="5"/>
  <c r="E7" i="5"/>
  <c r="F8" i="5"/>
  <c r="I92" i="3"/>
  <c r="I85" i="3"/>
  <c r="I78" i="3"/>
  <c r="J97" i="3"/>
  <c r="K97" i="3"/>
  <c r="H30" i="3"/>
  <c r="K31" i="3"/>
  <c r="J31" i="3"/>
  <c r="J18" i="3"/>
  <c r="J19" i="3"/>
  <c r="I12" i="3"/>
  <c r="I106" i="3"/>
  <c r="I107" i="3"/>
  <c r="I109" i="3"/>
  <c r="I104" i="3"/>
  <c r="I97" i="3"/>
  <c r="I96" i="3" s="1"/>
  <c r="I88" i="3"/>
  <c r="I91" i="3"/>
  <c r="I89" i="3"/>
  <c r="I84" i="3"/>
  <c r="J82" i="3"/>
  <c r="I68" i="3"/>
  <c r="I61" i="3"/>
  <c r="I56" i="3"/>
  <c r="I52" i="3"/>
  <c r="I50" i="3"/>
  <c r="I46" i="3"/>
  <c r="I45" i="3" s="1"/>
  <c r="I37" i="3"/>
  <c r="I36" i="3" s="1"/>
  <c r="I33" i="3"/>
  <c r="I30" i="3"/>
  <c r="I29" i="3" s="1"/>
  <c r="I27" i="3"/>
  <c r="I26" i="3" s="1"/>
  <c r="I23" i="3"/>
  <c r="I22" i="3" s="1"/>
  <c r="I20" i="3"/>
  <c r="I13" i="3"/>
  <c r="I18" i="3"/>
  <c r="K96" i="3" l="1"/>
  <c r="J96" i="3"/>
  <c r="J30" i="3"/>
  <c r="I11" i="3"/>
  <c r="I10" i="3" s="1"/>
  <c r="J10" i="3" s="1"/>
  <c r="K30" i="3"/>
  <c r="I55" i="3"/>
  <c r="I44" i="3" s="1"/>
  <c r="H97" i="3"/>
  <c r="H96" i="3" s="1"/>
  <c r="H107" i="3"/>
  <c r="H106" i="3" s="1"/>
  <c r="I43" i="3" l="1"/>
  <c r="J10" i="1"/>
  <c r="K10" i="1"/>
  <c r="C31" i="5" l="1"/>
  <c r="C28" i="5"/>
  <c r="C26" i="5"/>
  <c r="C24" i="5"/>
  <c r="C21" i="5"/>
  <c r="C17" i="5"/>
  <c r="C14" i="5"/>
  <c r="C12" i="5"/>
  <c r="C6" i="5" s="1"/>
  <c r="C10" i="5"/>
  <c r="C7" i="5"/>
  <c r="G43" i="3"/>
  <c r="G37" i="3"/>
  <c r="G36" i="3" s="1"/>
  <c r="G13" i="3"/>
  <c r="G16" i="3"/>
  <c r="G18" i="3"/>
  <c r="G20" i="3"/>
  <c r="G33" i="3"/>
  <c r="G30" i="3"/>
  <c r="G29" i="3" s="1"/>
  <c r="G27" i="3"/>
  <c r="D88" i="7" l="1"/>
  <c r="H50" i="3"/>
  <c r="H52" i="3"/>
  <c r="H56" i="3"/>
  <c r="H61" i="3"/>
  <c r="H68" i="3"/>
  <c r="H78" i="3"/>
  <c r="H55" i="3" s="1"/>
  <c r="H85" i="3"/>
  <c r="H84" i="3" s="1"/>
  <c r="H92" i="3"/>
  <c r="H91" i="3" s="1"/>
  <c r="D18" i="7"/>
  <c r="H45" i="3" l="1"/>
  <c r="H44" i="3" s="1"/>
  <c r="H15" i="1" l="1"/>
  <c r="D7" i="8" l="1"/>
  <c r="D6" i="8" s="1"/>
  <c r="G8" i="8"/>
  <c r="H13" i="3"/>
  <c r="H12" i="3" s="1"/>
  <c r="H23" i="3"/>
  <c r="H22" i="3" s="1"/>
  <c r="H27" i="3"/>
  <c r="K27" i="3" s="1"/>
  <c r="H33" i="3"/>
  <c r="H29" i="3" s="1"/>
  <c r="H37" i="3"/>
  <c r="K37" i="3" s="1"/>
  <c r="J105" i="3"/>
  <c r="J104" i="3"/>
  <c r="J103" i="3"/>
  <c r="J95" i="3"/>
  <c r="K94" i="3"/>
  <c r="J94" i="3"/>
  <c r="K93" i="3"/>
  <c r="J93" i="3"/>
  <c r="K92" i="3"/>
  <c r="J92" i="3"/>
  <c r="K91" i="3"/>
  <c r="J91" i="3"/>
  <c r="K86" i="3"/>
  <c r="J86" i="3"/>
  <c r="K85" i="3"/>
  <c r="J85" i="3"/>
  <c r="K84" i="3"/>
  <c r="J84" i="3"/>
  <c r="K83" i="3"/>
  <c r="J83" i="3"/>
  <c r="K80" i="3"/>
  <c r="J80" i="3"/>
  <c r="J79" i="3"/>
  <c r="K78" i="3"/>
  <c r="J78" i="3"/>
  <c r="K77" i="3"/>
  <c r="J77" i="3"/>
  <c r="J76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59" i="3"/>
  <c r="J59" i="3"/>
  <c r="K58" i="3"/>
  <c r="J58" i="3"/>
  <c r="K57" i="3"/>
  <c r="J57" i="3"/>
  <c r="K56" i="3"/>
  <c r="J56" i="3"/>
  <c r="K55" i="3"/>
  <c r="J55" i="3"/>
  <c r="K53" i="3"/>
  <c r="J53" i="3"/>
  <c r="K52" i="3"/>
  <c r="J52" i="3"/>
  <c r="K51" i="3"/>
  <c r="J51" i="3"/>
  <c r="K50" i="3"/>
  <c r="J50" i="3"/>
  <c r="K49" i="3"/>
  <c r="J49" i="3"/>
  <c r="J48" i="3"/>
  <c r="K47" i="3"/>
  <c r="J47" i="3"/>
  <c r="K46" i="3"/>
  <c r="J46" i="3"/>
  <c r="K45" i="3"/>
  <c r="J45" i="3"/>
  <c r="K44" i="3"/>
  <c r="J44" i="3"/>
  <c r="J13" i="3"/>
  <c r="J12" i="3"/>
  <c r="J14" i="3"/>
  <c r="J15" i="3"/>
  <c r="J26" i="3"/>
  <c r="J27" i="3"/>
  <c r="J28" i="3"/>
  <c r="K28" i="3"/>
  <c r="J29" i="3"/>
  <c r="J32" i="3"/>
  <c r="J33" i="3"/>
  <c r="J34" i="3"/>
  <c r="K34" i="3"/>
  <c r="J36" i="3"/>
  <c r="J37" i="3"/>
  <c r="J38" i="3"/>
  <c r="K38" i="3"/>
  <c r="J39" i="3"/>
  <c r="G13" i="5"/>
  <c r="D11" i="5"/>
  <c r="G11" i="5" s="1"/>
  <c r="D9" i="5"/>
  <c r="G8" i="5"/>
  <c r="G25" i="5"/>
  <c r="G27" i="5"/>
  <c r="G32" i="5"/>
  <c r="D28" i="5"/>
  <c r="F13" i="7"/>
  <c r="D7" i="5" l="1"/>
  <c r="G28" i="5"/>
  <c r="D14" i="5"/>
  <c r="K33" i="3"/>
  <c r="H36" i="3"/>
  <c r="K36" i="3" s="1"/>
  <c r="H26" i="3"/>
  <c r="K26" i="3" s="1"/>
  <c r="K29" i="3"/>
  <c r="H11" i="3" l="1"/>
  <c r="G22" i="5"/>
  <c r="G18" i="5"/>
  <c r="J11" i="3"/>
  <c r="F9" i="5"/>
  <c r="F11" i="5"/>
  <c r="F13" i="5"/>
  <c r="F16" i="5"/>
  <c r="F14" i="5" s="1"/>
  <c r="F18" i="5"/>
  <c r="F23" i="5"/>
  <c r="F27" i="5"/>
  <c r="F29" i="5"/>
  <c r="F30" i="5"/>
  <c r="H12" i="1" l="1"/>
  <c r="H10" i="3"/>
  <c r="K10" i="3" s="1"/>
  <c r="F28" i="5"/>
  <c r="F21" i="5"/>
  <c r="F10" i="5"/>
  <c r="F12" i="5"/>
  <c r="F26" i="5"/>
  <c r="F11" i="7"/>
  <c r="F16" i="7"/>
  <c r="F10" i="7"/>
  <c r="F25" i="5"/>
  <c r="F24" i="5"/>
  <c r="F22" i="5"/>
  <c r="F7" i="5" l="1"/>
  <c r="D26" i="5" l="1"/>
  <c r="D21" i="5"/>
  <c r="G21" i="5" l="1"/>
  <c r="G7" i="5"/>
  <c r="D10" i="5"/>
  <c r="G10" i="5" s="1"/>
  <c r="G24" i="5"/>
  <c r="G26" i="5"/>
  <c r="F17" i="5"/>
  <c r="G12" i="5" l="1"/>
  <c r="D6" i="5"/>
  <c r="F31" i="5"/>
  <c r="G31" i="5"/>
  <c r="G17" i="5"/>
  <c r="G20" i="5"/>
  <c r="F6" i="5"/>
  <c r="G6" i="5" l="1"/>
  <c r="F20" i="5"/>
  <c r="G12" i="1"/>
  <c r="J43" i="3" l="1"/>
  <c r="G15" i="1" l="1"/>
  <c r="J14" i="1"/>
  <c r="J13" i="1"/>
  <c r="I15" i="1"/>
  <c r="G16" i="1" l="1"/>
  <c r="J15" i="1"/>
  <c r="J12" i="1"/>
  <c r="J16" i="1" l="1"/>
  <c r="K11" i="3"/>
  <c r="K12" i="1"/>
  <c r="K43" i="3"/>
  <c r="F7" i="8" l="1"/>
  <c r="K15" i="1"/>
  <c r="K13" i="1"/>
  <c r="G6" i="8" l="1"/>
  <c r="F6" i="8"/>
  <c r="G7" i="8" l="1"/>
</calcChain>
</file>

<file path=xl/sharedStrings.xml><?xml version="1.0" encoding="utf-8"?>
<sst xmlns="http://schemas.openxmlformats.org/spreadsheetml/2006/main" count="532" uniqueCount="270">
  <si>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</si>
  <si>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</si>
  <si>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</si>
  <si>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</si>
  <si>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</si>
  <si>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</si>
  <si>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</si>
  <si>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</si>
  <si>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</si>
  <si>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</si>
  <si>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</si>
  <si>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</si>
  <si>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</si>
  <si>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</si>
  <si>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</si>
  <si>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</si>
  <si>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</si>
  <si>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</si>
  <si>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</si>
  <si>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</si>
  <si>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</si>
  <si>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</si>
  <si>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</si>
  <si>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</si>
  <si>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</si>
  <si>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</si>
  <si>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</si>
  <si>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</si>
  <si>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</si>
  <si>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</si>
  <si>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</si>
  <si>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</si>
  <si>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</si>
  <si>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</si>
  <si>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</si>
  <si>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</si>
  <si>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</si>
  <si>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</si>
  <si>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</si>
  <si>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</si>
  <si>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</si>
  <si>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</si>
  <si>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</si>
  <si>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</si>
  <si>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</si>
  <si>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</si>
  <si>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</si>
  <si>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</si>
  <si>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</si>
  <si>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</si>
  <si>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</si>
  <si>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</si>
  <si>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</si>
  <si>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</si>
  <si>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</si>
  <si>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</si>
  <si>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</si>
  <si>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</si>
  <si>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</si>
  <si>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</si>
  <si>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</si>
  <si>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</si>
  <si>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</si>
  <si>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</si>
  <si>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</si>
  <si>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</si>
  <si>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</si>
  <si>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3</t>
  </si>
  <si>
    <t>639</t>
  </si>
  <si>
    <t>Prihodi od upravnih i administrativnih pristojbi, pristojbi po posebnim propisima i naknada (šifre 651+652+653)</t>
  </si>
  <si>
    <t>Ostali nespomenuti prihodi</t>
  </si>
  <si>
    <t>Prihodi od prodaje proizvoda i robe te pruženih usluga, prihodi od donacija te povrati po protestiranim jamstvima (šifre 661+663)</t>
  </si>
  <si>
    <t>Donacije od pravnih i fizičkih osoba izvan općeg proračuna i povrat donacija po protestiranim jamstvima (šifre 6631 do 6634)</t>
  </si>
  <si>
    <t>Tekuće donacije</t>
  </si>
  <si>
    <t>Prihodi iz nadležnog proračuna za financiranje redovne djelatnosti proračunskih korisnika (šifre 6711 do 6714)</t>
  </si>
  <si>
    <t>Prihodi iz  nadležnog proračuna za financiranje rashoda poslovanja</t>
  </si>
  <si>
    <t>Prihodi iz nadležnog proračuna za financiranje rashoda za nabavu nefinancijske imovine</t>
  </si>
  <si>
    <t>31</t>
  </si>
  <si>
    <t>311</t>
  </si>
  <si>
    <t>3111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</si>
  <si>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</si>
  <si>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</si>
  <si>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</si>
  <si>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</si>
  <si>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</si>
  <si>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</si>
  <si>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313</t>
  </si>
  <si>
    <t>Doprinosi za obvezno zdravstveno osiguranje</t>
  </si>
  <si>
    <t>3132</t>
  </si>
  <si>
    <t>32</t>
  </si>
  <si>
    <t>321</t>
  </si>
  <si>
    <t>3211</t>
  </si>
  <si>
    <t>Naknade za prijevoz, za rad na terenu i odvojeni život</t>
  </si>
  <si>
    <t>3212</t>
  </si>
  <si>
    <t>Stručno usavršavanje zaposlenika</t>
  </si>
  <si>
    <t>3213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</si>
  <si>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</si>
  <si>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</si>
  <si>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</si>
  <si>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</si>
  <si>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</si>
  <si>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</si>
  <si>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</si>
  <si>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Sitni inventar i auto gume</t>
  </si>
  <si>
    <t>3225</t>
  </si>
  <si>
    <t>Službena, radna i zaštitna odjeća i obuća</t>
  </si>
  <si>
    <t>3227</t>
  </si>
  <si>
    <t>323</t>
  </si>
  <si>
    <t>Usluge telefona, pošte i prijevoza</t>
  </si>
  <si>
    <t>3231</t>
  </si>
  <si>
    <t>Usluge tekućeg i investicijskog održavanja</t>
  </si>
  <si>
    <t>3232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</si>
  <si>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</si>
  <si>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</si>
  <si>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</si>
  <si>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</si>
  <si>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</si>
  <si>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</si>
  <si>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</si>
  <si>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</si>
  <si>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Ostale usluge</t>
  </si>
  <si>
    <t>3239</t>
  </si>
  <si>
    <t>329</t>
  </si>
  <si>
    <t>Naknade za rad predstavničkih i izvršnih tijela, povjerenstava i slično</t>
  </si>
  <si>
    <t>3291</t>
  </si>
  <si>
    <t>Premije osiguranja</t>
  </si>
  <si>
    <t>3292</t>
  </si>
  <si>
    <t xml:space="preserve">Ostali nespomenuti rashodi poslovanja </t>
  </si>
  <si>
    <t>343</t>
  </si>
  <si>
    <t>Bankarske usluge i usluge platnog prometa</t>
  </si>
  <si>
    <t>3431</t>
  </si>
  <si>
    <t>372</t>
  </si>
  <si>
    <t xml:space="preserve">Naknade građanima i kućanstvima u novcu </t>
  </si>
  <si>
    <t>3721</t>
  </si>
  <si>
    <t>Naknade građanima i kućanstvima u naravi</t>
  </si>
  <si>
    <t>3722</t>
  </si>
  <si>
    <t>Uređaji, strojevi i oprema za ostale namjene</t>
  </si>
  <si>
    <t xml:space="preserve">PRIHODI POSLOVANJA </t>
  </si>
  <si>
    <t xml:space="preserve">Pomoći iz inozemstva i od subjekata unutar općeg proračuna </t>
  </si>
  <si>
    <t>Prijenosi između proračunskih korisnika istog proračuna</t>
  </si>
  <si>
    <t xml:space="preserve">Prihodi po posebnim propisima </t>
  </si>
  <si>
    <t xml:space="preserve">Prihodi iz nadležnog proračuna i od HZZO-a na temelju ugovornih obveza </t>
  </si>
  <si>
    <t xml:space="preserve">RASHODI POSLOVANJA </t>
  </si>
  <si>
    <t xml:space="preserve">Rashodi za zaposlene </t>
  </si>
  <si>
    <t xml:space="preserve">Plaće (bruto) </t>
  </si>
  <si>
    <t xml:space="preserve">Doprinosi na plaće </t>
  </si>
  <si>
    <t xml:space="preserve">Materijalni rashodi </t>
  </si>
  <si>
    <t xml:space="preserve">Rashodi za materijal i energiju </t>
  </si>
  <si>
    <t xml:space="preserve">Rashodi za usluge </t>
  </si>
  <si>
    <t xml:space="preserve">Financijski rashodi </t>
  </si>
  <si>
    <t xml:space="preserve">Ostali financijski rashodi </t>
  </si>
  <si>
    <t xml:space="preserve">Naknade građanima i kućanstvima na temelju osiguranja i druge naknade </t>
  </si>
  <si>
    <t xml:space="preserve">Ostale naknade građanima i kućanstvima iz proračuna </t>
  </si>
  <si>
    <t xml:space="preserve">Rashodi za nabavu nefinancijske imovine </t>
  </si>
  <si>
    <t>Rashodi za nabavu proizvedene dugotrajne imovine</t>
  </si>
  <si>
    <t>Postrojenja i oprema</t>
  </si>
  <si>
    <t xml:space="preserve">Rashodi za dodatna ulaganja na nefinancijskoj imovini </t>
  </si>
  <si>
    <t>3121</t>
  </si>
  <si>
    <t>4 Prihodi za posebne namjene</t>
  </si>
  <si>
    <t>43 Ostali prihodi za posebne namjene</t>
  </si>
  <si>
    <t>5 Pomoći</t>
  </si>
  <si>
    <t>6 Donacije</t>
  </si>
  <si>
    <t>61 Donacije</t>
  </si>
  <si>
    <t>52 Ostale pomoći</t>
  </si>
  <si>
    <t>56 Europski socijalni fond</t>
  </si>
  <si>
    <t>10 Socijalna zaštita</t>
  </si>
  <si>
    <t>104 Obitelj i djeca</t>
  </si>
  <si>
    <t>Sredstva učešća za pomoći</t>
  </si>
  <si>
    <t>Vlastiti prihodi</t>
  </si>
  <si>
    <t>Ostali prihodi za posebne namjene</t>
  </si>
  <si>
    <t>Ostale pomoći</t>
  </si>
  <si>
    <t>Europski socijalni fond</t>
  </si>
  <si>
    <t>Donacije</t>
  </si>
  <si>
    <t>Skrb za tjelesno ili mentalno oštećenje</t>
  </si>
  <si>
    <t>P1276</t>
  </si>
  <si>
    <t>A734194</t>
  </si>
  <si>
    <t>A790010</t>
  </si>
  <si>
    <t>po programima</t>
  </si>
  <si>
    <t>po izvorima</t>
  </si>
  <si>
    <t>Opći prihodi</t>
  </si>
  <si>
    <t>Pomoći i donacije</t>
  </si>
  <si>
    <t>A799010</t>
  </si>
  <si>
    <t>Europski socijalni fondovi</t>
  </si>
  <si>
    <t>Ostali nespomenuti rashodi poslovanja</t>
  </si>
  <si>
    <t>5=4/2*100</t>
  </si>
  <si>
    <t>6=4/3*100</t>
  </si>
  <si>
    <t>4=3/2*100</t>
  </si>
  <si>
    <t xml:space="preserve"> IZVRŠENJE 
1.-12.2023. </t>
  </si>
  <si>
    <t xml:space="preserve">OSTVARENJE/ IZVRŠENJE 
1.-12.2023. </t>
  </si>
  <si>
    <t>Dodatna ulaganja na postrojenjima i opremi</t>
  </si>
  <si>
    <t>Uredska oprema i namještaj</t>
  </si>
  <si>
    <t>Pomoći od ostalih subjekata unutar opće države</t>
  </si>
  <si>
    <t>Tekuća  sredstva dobivena od ostalih jedinica unutar opće države</t>
  </si>
  <si>
    <t>Prijevozna sredstva u cestovnom prometu</t>
  </si>
  <si>
    <t>Prijevozna sredstva</t>
  </si>
  <si>
    <t>Potpore dane u inozemstvo i unutar opće države</t>
  </si>
  <si>
    <t>Osnovna aktivnost</t>
  </si>
  <si>
    <t>CENTAR ZA REHABILITACIJU RIJEKA</t>
  </si>
  <si>
    <t>3133</t>
  </si>
  <si>
    <t>3214</t>
  </si>
  <si>
    <t>3224</t>
  </si>
  <si>
    <t>3233</t>
  </si>
  <si>
    <t>3238</t>
  </si>
  <si>
    <t>3294</t>
  </si>
  <si>
    <t>3299</t>
  </si>
  <si>
    <t>3433</t>
  </si>
  <si>
    <t>422</t>
  </si>
  <si>
    <t>4227</t>
  </si>
  <si>
    <t>452</t>
  </si>
  <si>
    <t>4521</t>
  </si>
  <si>
    <t>4221</t>
  </si>
  <si>
    <t>4222</t>
  </si>
  <si>
    <t>4224</t>
  </si>
  <si>
    <t>4226</t>
  </si>
  <si>
    <t>632</t>
  </si>
  <si>
    <t>6323</t>
  </si>
  <si>
    <t>6324</t>
  </si>
  <si>
    <t>636</t>
  </si>
  <si>
    <t>6361</t>
  </si>
  <si>
    <t>6393</t>
  </si>
  <si>
    <t>64</t>
  </si>
  <si>
    <t>641</t>
  </si>
  <si>
    <t>6413</t>
  </si>
  <si>
    <t>6414</t>
  </si>
  <si>
    <t>6615</t>
  </si>
  <si>
    <t>6632</t>
  </si>
  <si>
    <t>4223</t>
  </si>
  <si>
    <t>Doprinosi za zapošljavanje</t>
  </si>
  <si>
    <t>Materijal i dijelovi za tekuće i investicijsko održavanje</t>
  </si>
  <si>
    <t>Usluge promidžbe i informiranja</t>
  </si>
  <si>
    <t>Računalne usluge</t>
  </si>
  <si>
    <t>Članarine</t>
  </si>
  <si>
    <t>Zatezne kamate</t>
  </si>
  <si>
    <t>Komunikacijska oprema</t>
  </si>
  <si>
    <t>Oprema za održavanje i zaštitu</t>
  </si>
  <si>
    <t>Medicinska i laboratorijska oprema</t>
  </si>
  <si>
    <t>Sportska i glazbena oprema</t>
  </si>
  <si>
    <t>Naknade za kor.priv.auto.u sl.svrhe</t>
  </si>
  <si>
    <t>Tekuće pomoći od institucija i tijela EU</t>
  </si>
  <si>
    <t>Kapitalne pomoći od institucija i tijela EU</t>
  </si>
  <si>
    <t>Tekući prijenosi između proračunskih korisnika istog proračuna temeljem prijenosa EU sredstava</t>
  </si>
  <si>
    <t>Potpore od međunarodnih organizacija</t>
  </si>
  <si>
    <t>Pomoći por.kor.iz proračuna koji in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</si>
  <si>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</si>
  <si>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</si>
  <si>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</si>
  <si>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</si>
  <si>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pruženih usluga</t>
  </si>
  <si>
    <t>Kapitalne donacije</t>
  </si>
  <si>
    <t xml:space="preserve"> </t>
  </si>
  <si>
    <t>Plaće</t>
  </si>
  <si>
    <t>Plaće za reovan rad</t>
  </si>
  <si>
    <t>Doprinosi na plaće</t>
  </si>
  <si>
    <t>Doprinosi za zdravstveno osiguranje</t>
  </si>
  <si>
    <t>Rashodi za materijal i energiju</t>
  </si>
  <si>
    <t>Službena,radna i zaštitna odjećai obuća</t>
  </si>
  <si>
    <t>Rashodi za usluge</t>
  </si>
  <si>
    <t>Ostali financijski rashodi</t>
  </si>
  <si>
    <t>Ostale naknade građanima i kućanstvima iz proračuna</t>
  </si>
  <si>
    <t>Naknade građanima i kućanstvima u novcu</t>
  </si>
  <si>
    <t>IZVRŠENJE FINANCIJSKOG PLANA PRORAČUNSKOG KORISNIKA DRŽAVNOG PRORAČUNA
ZA PRVO POLUGODIŠTE 2024. GODINE</t>
  </si>
  <si>
    <t>IZVORNI PLAN ILI REBALANS 2024.*</t>
  </si>
  <si>
    <t xml:space="preserve">OSTVARENJE/ IZVRŠENJE 
1.-6.2024. </t>
  </si>
  <si>
    <t xml:space="preserve"> IZVRŠENJE 
1.-6.2024. </t>
  </si>
  <si>
    <t>TEKUĆI PLAN 2024.*</t>
  </si>
  <si>
    <t xml:space="preserve">OSTVARENJE/IZVRŠENJE 
1.-6.2024. </t>
  </si>
  <si>
    <t>Dodatna ulaganja na gradevinskim objektima</t>
  </si>
  <si>
    <t>Reprezentacija</t>
  </si>
  <si>
    <t>Tekuće pomoći unutar opće države</t>
  </si>
  <si>
    <t>Pomoći unutar opće države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</si>
</sst>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6" fillId="4" borderId="6" applyNumberFormat="0" applyProtection="0">
      <alignment horizontal="left" vertical="center" indent="1" justifyLastLine="1"/>
    </xf>
    <xf numFmtId="4" fontId="26" fillId="0" borderId="6" applyNumberFormat="0" applyProtection="0">
      <alignment horizontal="right" vertical="center"/>
    </xf>
  </cellStyleXfs>
  <cellXfs count="154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 applyProtection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vertical="center" wrapText="1"/>
    </xf>
    <xf numFmtId="4" fontId="19" fillId="0" borderId="3" xfId="0" applyNumberFormat="1" applyFont="1" applyBorder="1"/>
    <xf numFmtId="4" fontId="20" fillId="0" borderId="3" xfId="0" applyNumberFormat="1" applyFont="1" applyBorder="1"/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vertical="center"/>
    </xf>
    <xf numFmtId="0" fontId="8" fillId="0" borderId="3" xfId="0" quotePrefix="1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2" fontId="20" fillId="0" borderId="3" xfId="2" applyNumberFormat="1" applyFont="1" applyBorder="1"/>
    <xf numFmtId="2" fontId="19" fillId="0" borderId="3" xfId="2" applyNumberFormat="1" applyFont="1" applyBorder="1"/>
    <xf numFmtId="1" fontId="19" fillId="0" borderId="3" xfId="2" applyNumberFormat="1" applyFont="1" applyBorder="1"/>
    <xf numFmtId="1" fontId="20" fillId="0" borderId="3" xfId="2" applyNumberFormat="1" applyFont="1" applyBorder="1"/>
    <xf numFmtId="0" fontId="21" fillId="5" borderId="1" xfId="0" applyNumberFormat="1" applyFont="1" applyFill="1" applyBorder="1" applyAlignment="1" applyProtection="1">
      <alignment horizontal="left" vertical="center" wrapText="1"/>
    </xf>
    <xf numFmtId="0" fontId="22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1" fontId="19" fillId="5" borderId="3" xfId="2" applyNumberFormat="1" applyFont="1" applyFill="1" applyBorder="1"/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1" fontId="20" fillId="5" borderId="3" xfId="2" applyNumberFormat="1" applyFont="1" applyFill="1" applyBorder="1"/>
    <xf numFmtId="4" fontId="23" fillId="5" borderId="3" xfId="0" applyNumberFormat="1" applyFont="1" applyFill="1" applyBorder="1" applyAlignment="1">
      <alignment horizontal="right"/>
    </xf>
    <xf numFmtId="1" fontId="27" fillId="5" borderId="3" xfId="2" applyNumberFormat="1" applyFont="1" applyFill="1" applyBorder="1"/>
    <xf numFmtId="3" fontId="14" fillId="3" borderId="3" xfId="0" applyNumberFormat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right" vertical="center"/>
    </xf>
    <xf numFmtId="2" fontId="19" fillId="0" borderId="0" xfId="2" applyNumberFormat="1" applyFont="1" applyBorder="1"/>
    <xf numFmtId="0" fontId="0" fillId="0" borderId="0" xfId="0"/>
    <xf numFmtId="0" fontId="3" fillId="0" borderId="3" xfId="0" quotePrefix="1" applyFont="1" applyBorder="1"/>
    <xf numFmtId="0" fontId="6" fillId="0" borderId="3" xfId="0" quotePrefix="1" applyFont="1" applyBorder="1"/>
    <xf numFmtId="3" fontId="0" fillId="0" borderId="0" xfId="0" applyNumberFormat="1"/>
    <xf numFmtId="0" fontId="7" fillId="2" borderId="3" xfId="0" quotePrefix="1" applyNumberFormat="1" applyFont="1" applyFill="1" applyBorder="1" applyAlignment="1" applyProtection="1">
      <alignment horizontal="left" vertical="center" wrapText="1"/>
    </xf>
    <xf numFmtId="0" fontId="9" fillId="2" borderId="3" xfId="0" quotePrefix="1" applyNumberFormat="1" applyFont="1" applyFill="1" applyBorder="1" applyAlignment="1" applyProtection="1">
      <alignment horizontal="left" vertical="center" wrapText="1"/>
    </xf>
    <xf numFmtId="0" fontId="0" fillId="0" borderId="0" xfId="0" applyNumberFormat="1"/>
    <xf numFmtId="2" fontId="20" fillId="0" borderId="3" xfId="0" applyNumberFormat="1" applyFont="1" applyBorder="1"/>
    <xf numFmtId="4" fontId="3" fillId="5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</cellXfs>
  <cellStyles count="5">
    <cellStyle name="Normalno" xfId="0" builtinId="0"/>
    <cellStyle name="Obično_List4" xfId="1" xr:uid="{00000000-0005-0000-0000-000001000000}"/>
    <cellStyle name="Postotak" xfId="2" builtinId="5"/>
    <cellStyle name="SAPBEXHLevel3" xfId="3" xr:uid="{00000000-0005-0000-0000-000003000000}"/>
    <cellStyle name="SAPBEXstdData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showGridLines="0" zoomScale="80" zoomScaleNormal="80" workbookViewId="0">
      <selection activeCell="K44" sqref="K44"/>
    </sheetView>
  </sheetViews>
  <sheetFormatPr defaultRowHeight="14.4" x14ac:dyDescent="0.3"/>
  <cols>
    <col min="6" max="6" width="14.5546875" customWidth="1"/>
    <col min="7" max="9" width="13.6640625" customWidth="1"/>
    <col min="10" max="11" width="9.6640625" customWidth="1"/>
    <col min="12" max="12" width="25.33203125" customWidth="1"/>
  </cols>
  <sheetData>
    <row r="1" spans="2:12" ht="42" customHeight="1" x14ac:dyDescent="0.3">
      <c r="B1" s="133" t="s">
        <v>260</v>
      </c>
      <c r="C1" s="133"/>
      <c r="D1" s="133"/>
      <c r="E1" s="133"/>
      <c r="F1" s="133"/>
      <c r="G1" s="133"/>
      <c r="H1" s="133"/>
      <c r="I1" s="133"/>
      <c r="J1" s="133"/>
      <c r="K1" s="133"/>
      <c r="L1" s="30"/>
    </row>
    <row r="2" spans="2:12" ht="18" customHeight="1" x14ac:dyDescent="0.3">
      <c r="B2" s="3"/>
      <c r="C2" s="3"/>
      <c r="D2" s="3"/>
      <c r="E2" s="3"/>
      <c r="F2" s="3"/>
      <c r="G2" s="18"/>
      <c r="H2" s="3"/>
      <c r="I2" s="3"/>
      <c r="J2" s="3"/>
      <c r="K2" s="18"/>
      <c r="L2" s="3"/>
    </row>
    <row r="3" spans="2:12" ht="15.75" customHeight="1" x14ac:dyDescent="0.3">
      <c r="B3" s="133" t="s">
        <v>7</v>
      </c>
      <c r="C3" s="133"/>
      <c r="D3" s="133"/>
      <c r="E3" s="133"/>
      <c r="F3" s="133"/>
      <c r="G3" s="133"/>
      <c r="H3" s="133"/>
      <c r="I3" s="133"/>
      <c r="J3" s="133"/>
      <c r="K3" s="133"/>
      <c r="L3" s="29"/>
    </row>
    <row r="4" spans="2:12" ht="17.399999999999999" x14ac:dyDescent="0.3">
      <c r="B4" s="3"/>
      <c r="C4" s="3"/>
      <c r="D4" s="3"/>
      <c r="E4" s="3"/>
      <c r="F4" s="3"/>
      <c r="G4" s="18"/>
      <c r="H4" s="3"/>
      <c r="I4" s="3"/>
      <c r="J4" s="3"/>
      <c r="K4" s="18"/>
      <c r="L4" s="4"/>
    </row>
    <row r="5" spans="2:12" ht="18" customHeight="1" x14ac:dyDescent="0.3">
      <c r="B5" s="133" t="s">
        <v>52</v>
      </c>
      <c r="C5" s="133"/>
      <c r="D5" s="133"/>
      <c r="E5" s="133"/>
      <c r="F5" s="133"/>
      <c r="G5" s="133"/>
      <c r="H5" s="133"/>
      <c r="I5" s="133"/>
      <c r="J5" s="133"/>
      <c r="K5" s="133"/>
      <c r="L5" s="28"/>
    </row>
    <row r="6" spans="2:12" ht="18" customHeight="1" x14ac:dyDescent="0.3">
      <c r="B6" s="48"/>
      <c r="C6" s="48"/>
      <c r="D6" s="48"/>
      <c r="E6" s="48"/>
      <c r="F6" s="48"/>
      <c r="G6" s="48"/>
      <c r="H6" s="48"/>
      <c r="I6" s="48"/>
      <c r="J6" s="48"/>
      <c r="K6" s="48"/>
      <c r="L6" s="28"/>
    </row>
    <row r="7" spans="2:12" ht="18" customHeight="1" x14ac:dyDescent="0.3">
      <c r="B7" s="123" t="s">
        <v>66</v>
      </c>
      <c r="C7" s="123"/>
      <c r="D7" s="123"/>
      <c r="E7" s="123"/>
      <c r="F7" s="123"/>
      <c r="G7" s="5"/>
      <c r="H7" s="110"/>
      <c r="I7" s="110"/>
      <c r="J7" s="111"/>
      <c r="K7" s="111"/>
    </row>
    <row r="8" spans="2:12" ht="52.8" x14ac:dyDescent="0.3">
      <c r="B8" s="126" t="s">
        <v>3</v>
      </c>
      <c r="C8" s="126"/>
      <c r="D8" s="126"/>
      <c r="E8" s="126"/>
      <c r="F8" s="126"/>
      <c r="G8" s="31" t="s">
        <v>188</v>
      </c>
      <c r="H8" s="31" t="s">
        <v>261</v>
      </c>
      <c r="I8" s="31" t="s">
        <v>262</v>
      </c>
      <c r="J8" s="31" t="s">
        <v>21</v>
      </c>
      <c r="K8" s="31" t="s">
        <v>49</v>
      </c>
    </row>
    <row r="9" spans="2:12" ht="10.8" customHeight="1" x14ac:dyDescent="0.3">
      <c r="B9" s="142">
        <v>1</v>
      </c>
      <c r="C9" s="142"/>
      <c r="D9" s="142"/>
      <c r="E9" s="142"/>
      <c r="F9" s="143"/>
      <c r="G9" s="37">
        <v>2</v>
      </c>
      <c r="H9" s="36">
        <v>3</v>
      </c>
      <c r="I9" s="36">
        <v>4</v>
      </c>
      <c r="J9" s="36" t="s">
        <v>184</v>
      </c>
      <c r="K9" s="36" t="s">
        <v>185</v>
      </c>
    </row>
    <row r="10" spans="2:12" x14ac:dyDescent="0.3">
      <c r="B10" s="124" t="s">
        <v>23</v>
      </c>
      <c r="C10" s="125"/>
      <c r="D10" s="125"/>
      <c r="E10" s="125"/>
      <c r="F10" s="138"/>
      <c r="G10" s="56">
        <v>4515549.5</v>
      </c>
      <c r="H10" s="64">
        <v>3364888</v>
      </c>
      <c r="I10" s="64">
        <v>2811086.15</v>
      </c>
      <c r="J10" s="64">
        <f>+I10/G10*100</f>
        <v>62.253467711958422</v>
      </c>
      <c r="K10" s="64">
        <f>+I10/H10*100</f>
        <v>83.541744925834081</v>
      </c>
    </row>
    <row r="11" spans="2:12" hidden="1" x14ac:dyDescent="0.3">
      <c r="B11" s="139" t="s">
        <v>22</v>
      </c>
      <c r="C11" s="140"/>
      <c r="D11" s="140"/>
      <c r="E11" s="140"/>
      <c r="F11" s="141"/>
      <c r="G11" s="56"/>
      <c r="H11" s="64">
        <v>3750656.1092972327</v>
      </c>
      <c r="I11" s="80"/>
      <c r="J11" s="21"/>
      <c r="K11" s="21"/>
    </row>
    <row r="12" spans="2:12" x14ac:dyDescent="0.3">
      <c r="B12" s="135" t="s">
        <v>0</v>
      </c>
      <c r="C12" s="136"/>
      <c r="D12" s="136"/>
      <c r="E12" s="136"/>
      <c r="F12" s="137"/>
      <c r="G12" s="65">
        <f>+G10+G11</f>
        <v>4515549.5</v>
      </c>
      <c r="H12" s="65">
        <f>+H10</f>
        <v>3364888</v>
      </c>
      <c r="I12" s="81">
        <f>SUM(I10)</f>
        <v>2811086.15</v>
      </c>
      <c r="J12" s="65">
        <f>+I12/G12*100</f>
        <v>62.253467711958422</v>
      </c>
      <c r="K12" s="65">
        <f>+I12/H12*100</f>
        <v>83.541744925834081</v>
      </c>
    </row>
    <row r="13" spans="2:12" x14ac:dyDescent="0.3">
      <c r="B13" s="145" t="s">
        <v>24</v>
      </c>
      <c r="C13" s="125"/>
      <c r="D13" s="125"/>
      <c r="E13" s="125"/>
      <c r="F13" s="125"/>
      <c r="G13" s="56">
        <v>4211152.4800000004</v>
      </c>
      <c r="H13" s="56">
        <v>4351231</v>
      </c>
      <c r="I13" s="82">
        <v>2795025.9899999998</v>
      </c>
      <c r="J13" s="56">
        <f>+I13/G13*100</f>
        <v>66.371996817365286</v>
      </c>
      <c r="K13" s="56">
        <f>+I13/H13*100</f>
        <v>64.235293184848146</v>
      </c>
    </row>
    <row r="14" spans="2:12" s="86" customFormat="1" x14ac:dyDescent="0.3">
      <c r="B14" s="145" t="s">
        <v>25</v>
      </c>
      <c r="C14" s="125"/>
      <c r="D14" s="125"/>
      <c r="E14" s="125"/>
      <c r="F14" s="125"/>
      <c r="G14" s="56">
        <v>77731.509999999995</v>
      </c>
      <c r="H14" s="56">
        <v>13500</v>
      </c>
      <c r="I14" s="82">
        <v>1325.05</v>
      </c>
      <c r="J14" s="56">
        <f>+I14/G14*100</f>
        <v>1.7046497617246854</v>
      </c>
      <c r="K14" s="56">
        <f>SUM(I14/H14*100)</f>
        <v>9.8151851851851859</v>
      </c>
    </row>
    <row r="15" spans="2:12" x14ac:dyDescent="0.3">
      <c r="B15" s="23" t="s">
        <v>1</v>
      </c>
      <c r="C15" s="54"/>
      <c r="D15" s="54"/>
      <c r="E15" s="54"/>
      <c r="F15" s="54"/>
      <c r="G15" s="65">
        <f>+G13+G14</f>
        <v>4288883.99</v>
      </c>
      <c r="H15" s="65">
        <f>+H13</f>
        <v>4351231</v>
      </c>
      <c r="I15" s="65">
        <f>+I13+I14</f>
        <v>2796351.0399999996</v>
      </c>
      <c r="J15" s="65">
        <f>+I15/G15*100</f>
        <v>65.199969188254954</v>
      </c>
      <c r="K15" s="65">
        <f>+I15/H15*100</f>
        <v>64.265745486736961</v>
      </c>
    </row>
    <row r="16" spans="2:12" x14ac:dyDescent="0.3">
      <c r="B16" s="146" t="s">
        <v>2</v>
      </c>
      <c r="C16" s="136"/>
      <c r="D16" s="136"/>
      <c r="E16" s="136"/>
      <c r="F16" s="136"/>
      <c r="G16" s="66">
        <f>+G12-G15</f>
        <v>226665.50999999978</v>
      </c>
      <c r="H16" s="66">
        <f>SUM(H12-H15)</f>
        <v>-986343</v>
      </c>
      <c r="I16" s="66">
        <f>SUM(I12-I15)</f>
        <v>14735.110000000335</v>
      </c>
      <c r="J16" s="66">
        <f>+I16/G16*100</f>
        <v>6.5008169968163001</v>
      </c>
      <c r="K16" s="66"/>
    </row>
    <row r="17" spans="1:48" ht="17.399999999999999" x14ac:dyDescent="0.3">
      <c r="B17" s="18"/>
      <c r="C17" s="17"/>
      <c r="D17" s="17"/>
      <c r="E17" s="17"/>
      <c r="F17" s="17"/>
      <c r="G17" s="17"/>
      <c r="H17" s="17"/>
      <c r="I17" s="17"/>
      <c r="J17" s="1"/>
      <c r="K17" s="1"/>
      <c r="L17" s="1"/>
    </row>
    <row r="18" spans="1:48" ht="18" hidden="1" customHeight="1" x14ac:dyDescent="0.3">
      <c r="B18" s="123" t="s">
        <v>60</v>
      </c>
      <c r="C18" s="123"/>
      <c r="D18" s="123"/>
      <c r="E18" s="123"/>
      <c r="F18" s="123"/>
      <c r="G18" s="17"/>
      <c r="H18" s="6"/>
      <c r="I18" s="6"/>
      <c r="J18" s="1"/>
      <c r="K18" s="1"/>
      <c r="L18" s="1"/>
    </row>
    <row r="19" spans="1:48" ht="52.8" hidden="1" x14ac:dyDescent="0.3">
      <c r="B19" s="126" t="s">
        <v>3</v>
      </c>
      <c r="C19" s="126"/>
      <c r="D19" s="126"/>
      <c r="E19" s="126"/>
      <c r="F19" s="126"/>
      <c r="G19" s="31" t="s">
        <v>55</v>
      </c>
      <c r="H19" s="2" t="s">
        <v>51</v>
      </c>
      <c r="I19" s="2" t="s">
        <v>56</v>
      </c>
      <c r="J19" s="2" t="s">
        <v>21</v>
      </c>
      <c r="K19" s="2" t="s">
        <v>49</v>
      </c>
    </row>
    <row r="20" spans="1:48" hidden="1" x14ac:dyDescent="0.3">
      <c r="B20" s="127">
        <v>1</v>
      </c>
      <c r="C20" s="128"/>
      <c r="D20" s="128"/>
      <c r="E20" s="128"/>
      <c r="F20" s="128"/>
      <c r="G20" s="38">
        <v>2</v>
      </c>
      <c r="H20" s="36">
        <v>3</v>
      </c>
      <c r="I20" s="36">
        <v>5</v>
      </c>
      <c r="J20" s="36" t="s">
        <v>33</v>
      </c>
      <c r="K20" s="36" t="s">
        <v>34</v>
      </c>
    </row>
    <row r="21" spans="1:48" ht="19.2" hidden="1" customHeight="1" x14ac:dyDescent="0.3">
      <c r="B21" s="124" t="s">
        <v>26</v>
      </c>
      <c r="C21" s="129"/>
      <c r="D21" s="129"/>
      <c r="E21" s="129"/>
      <c r="F21" s="129"/>
      <c r="G21" s="56"/>
      <c r="H21" s="57"/>
      <c r="I21" s="57"/>
      <c r="J21" s="22"/>
      <c r="K21" s="22"/>
    </row>
    <row r="22" spans="1:48" ht="28.2" hidden="1" customHeight="1" x14ac:dyDescent="0.3">
      <c r="B22" s="124" t="s">
        <v>27</v>
      </c>
      <c r="C22" s="125"/>
      <c r="D22" s="125"/>
      <c r="E22" s="125"/>
      <c r="F22" s="125"/>
      <c r="G22" s="56"/>
      <c r="H22" s="57"/>
      <c r="I22" s="57"/>
      <c r="J22" s="22"/>
      <c r="K22" s="22"/>
    </row>
    <row r="23" spans="1:48" ht="15" hidden="1" customHeight="1" x14ac:dyDescent="0.3">
      <c r="B23" s="130" t="s">
        <v>50</v>
      </c>
      <c r="C23" s="131"/>
      <c r="D23" s="131"/>
      <c r="E23" s="131"/>
      <c r="F23" s="132"/>
      <c r="G23" s="58"/>
      <c r="H23" s="59"/>
      <c r="I23" s="59"/>
      <c r="J23" s="40"/>
      <c r="K23" s="40"/>
    </row>
    <row r="24" spans="1:48" s="41" customFormat="1" ht="15" hidden="1" customHeight="1" x14ac:dyDescent="0.3">
      <c r="A24"/>
      <c r="B24" s="124" t="s">
        <v>11</v>
      </c>
      <c r="C24" s="125"/>
      <c r="D24" s="125"/>
      <c r="E24" s="125"/>
      <c r="F24" s="125"/>
      <c r="G24" s="56"/>
      <c r="H24" s="57"/>
      <c r="I24" s="57"/>
      <c r="J24" s="22"/>
      <c r="K24" s="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41" customFormat="1" ht="15" hidden="1" customHeight="1" x14ac:dyDescent="0.3">
      <c r="A25"/>
      <c r="B25" s="124" t="s">
        <v>59</v>
      </c>
      <c r="C25" s="125"/>
      <c r="D25" s="125"/>
      <c r="E25" s="125"/>
      <c r="F25" s="125"/>
      <c r="G25" s="60"/>
      <c r="H25" s="61"/>
      <c r="I25" s="61"/>
      <c r="J25" s="22"/>
      <c r="K25" s="2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53" customFormat="1" hidden="1" x14ac:dyDescent="0.3">
      <c r="A26" s="51"/>
      <c r="B26" s="130" t="s">
        <v>61</v>
      </c>
      <c r="C26" s="131"/>
      <c r="D26" s="131"/>
      <c r="E26" s="131"/>
      <c r="F26" s="132"/>
      <c r="G26" s="58"/>
      <c r="H26" s="59"/>
      <c r="I26" s="59"/>
      <c r="J26" s="52"/>
      <c r="K26" s="52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</row>
    <row r="27" spans="1:48" ht="15.6" hidden="1" x14ac:dyDescent="0.3">
      <c r="B27" s="144" t="s">
        <v>62</v>
      </c>
      <c r="C27" s="144"/>
      <c r="D27" s="144"/>
      <c r="E27" s="144"/>
      <c r="F27" s="144"/>
      <c r="G27" s="62"/>
      <c r="H27" s="63"/>
      <c r="I27" s="63"/>
      <c r="J27" s="42"/>
      <c r="K27" s="42"/>
    </row>
    <row r="28" spans="1:48" hidden="1" x14ac:dyDescent="0.3"/>
    <row r="29" spans="1:48" hidden="1" x14ac:dyDescent="0.3">
      <c r="B29" s="34"/>
      <c r="C29" s="34"/>
      <c r="D29" s="34"/>
      <c r="E29" s="34"/>
      <c r="F29" s="34"/>
      <c r="G29" s="34"/>
      <c r="H29" s="34"/>
      <c r="I29" s="34"/>
      <c r="J29" s="34"/>
      <c r="K29" s="39"/>
    </row>
    <row r="30" spans="1:48" hidden="1" x14ac:dyDescent="0.3">
      <c r="B30" s="122" t="s">
        <v>63</v>
      </c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48" ht="15" hidden="1" customHeight="1" x14ac:dyDescent="0.3">
      <c r="B31" s="122" t="s">
        <v>64</v>
      </c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48" ht="15" hidden="1" customHeight="1" x14ac:dyDescent="0.3">
      <c r="B32" s="122" t="s">
        <v>57</v>
      </c>
      <c r="C32" s="122"/>
      <c r="D32" s="122"/>
      <c r="E32" s="122"/>
      <c r="F32" s="122"/>
      <c r="G32" s="122"/>
      <c r="H32" s="122"/>
      <c r="I32" s="122"/>
      <c r="J32" s="122"/>
      <c r="K32" s="122"/>
    </row>
    <row r="33" spans="2:11" ht="36.75" hidden="1" customHeight="1" x14ac:dyDescent="0.3"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2:11" ht="15" hidden="1" customHeight="1" x14ac:dyDescent="0.3">
      <c r="B34" s="134" t="s">
        <v>65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2:11" hidden="1" x14ac:dyDescent="0.3"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2:11" x14ac:dyDescent="0.3">
      <c r="G36" s="60"/>
    </row>
  </sheetData>
  <mergeCells count="26">
    <mergeCell ref="B5:K5"/>
    <mergeCell ref="B3:K3"/>
    <mergeCell ref="B1:K1"/>
    <mergeCell ref="B32:K33"/>
    <mergeCell ref="B34:K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K30"/>
    <mergeCell ref="B31:K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0"/>
  <sheetViews>
    <sheetView topLeftCell="A33" zoomScale="90" zoomScaleNormal="90" workbookViewId="0">
      <selection activeCell="G11" sqref="G11"/>
    </sheetView>
  </sheetViews>
  <sheetFormatPr defaultRowHeight="14.4" x14ac:dyDescent="0.3"/>
  <cols>
    <col min="2" max="2" width="2.33203125" bestFit="1" customWidth="1"/>
    <col min="3" max="3" width="3.44140625" bestFit="1" customWidth="1"/>
    <col min="4" max="4" width="4.5546875" bestFit="1" customWidth="1"/>
    <col min="5" max="5" width="12.109375" bestFit="1" customWidth="1"/>
    <col min="6" max="6" width="44.6640625" customWidth="1"/>
    <col min="7" max="7" width="15.21875" customWidth="1"/>
    <col min="8" max="8" width="17" bestFit="1" customWidth="1"/>
    <col min="9" max="9" width="18.33203125" customWidth="1"/>
    <col min="10" max="10" width="11.33203125" customWidth="1"/>
    <col min="11" max="11" width="9.44140625" bestFit="1" customWidth="1"/>
  </cols>
  <sheetData>
    <row r="1" spans="2:11" ht="17.399999999999999" x14ac:dyDescent="0.3">
      <c r="B1" s="3"/>
      <c r="C1" s="3"/>
      <c r="D1" s="3"/>
      <c r="E1" s="18"/>
      <c r="F1" s="3"/>
      <c r="G1" s="3"/>
      <c r="H1" s="3"/>
      <c r="I1" s="3"/>
      <c r="J1" s="3"/>
      <c r="K1" s="18"/>
    </row>
    <row r="2" spans="2:11" ht="15.75" customHeight="1" x14ac:dyDescent="0.3">
      <c r="B2" s="133" t="s">
        <v>7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2:11" ht="17.399999999999999" x14ac:dyDescent="0.3">
      <c r="B3" s="3"/>
      <c r="C3" s="3"/>
      <c r="D3" s="3"/>
      <c r="E3" s="18"/>
      <c r="F3" s="3"/>
      <c r="G3" s="3"/>
      <c r="H3" s="3"/>
      <c r="I3" s="4"/>
      <c r="J3" s="4"/>
      <c r="K3" s="4"/>
    </row>
    <row r="4" spans="2:11" ht="15.75" customHeight="1" x14ac:dyDescent="0.3">
      <c r="B4" s="133" t="s">
        <v>54</v>
      </c>
      <c r="C4" s="133"/>
      <c r="D4" s="133"/>
      <c r="E4" s="133"/>
      <c r="F4" s="133"/>
      <c r="G4" s="133"/>
      <c r="H4" s="133"/>
      <c r="I4" s="133"/>
      <c r="J4" s="133"/>
      <c r="K4" s="133"/>
    </row>
    <row r="5" spans="2:11" ht="17.399999999999999" x14ac:dyDescent="0.3">
      <c r="B5" s="3"/>
      <c r="C5" s="3"/>
      <c r="D5" s="3"/>
      <c r="E5" s="18"/>
      <c r="F5" s="3"/>
      <c r="G5" s="3"/>
      <c r="H5" s="3"/>
      <c r="I5" s="4"/>
      <c r="J5" s="4"/>
      <c r="K5" s="4"/>
    </row>
    <row r="6" spans="2:11" ht="15.75" customHeight="1" x14ac:dyDescent="0.3">
      <c r="B6" s="133" t="s">
        <v>35</v>
      </c>
      <c r="C6" s="133"/>
      <c r="D6" s="133"/>
      <c r="E6" s="133"/>
      <c r="F6" s="133"/>
      <c r="G6" s="133"/>
      <c r="H6" s="133"/>
      <c r="I6" s="133"/>
      <c r="J6" s="133"/>
      <c r="K6" s="133"/>
    </row>
    <row r="7" spans="2:11" ht="17.399999999999999" x14ac:dyDescent="0.3">
      <c r="B7" s="3"/>
      <c r="C7" s="3"/>
      <c r="D7" s="3"/>
      <c r="E7" s="18"/>
      <c r="F7" s="3"/>
      <c r="G7" s="3"/>
      <c r="H7" s="3"/>
      <c r="I7" s="4"/>
      <c r="J7" s="4"/>
      <c r="K7" s="4"/>
    </row>
    <row r="8" spans="2:11" ht="45" customHeight="1" x14ac:dyDescent="0.3">
      <c r="B8" s="150" t="s">
        <v>3</v>
      </c>
      <c r="C8" s="151"/>
      <c r="D8" s="151"/>
      <c r="E8" s="151"/>
      <c r="F8" s="152"/>
      <c r="G8" s="40" t="s">
        <v>188</v>
      </c>
      <c r="H8" s="40" t="s">
        <v>261</v>
      </c>
      <c r="I8" s="40" t="s">
        <v>262</v>
      </c>
      <c r="J8" s="40" t="s">
        <v>21</v>
      </c>
      <c r="K8" s="40" t="s">
        <v>49</v>
      </c>
    </row>
    <row r="9" spans="2:11" x14ac:dyDescent="0.3">
      <c r="B9" s="147">
        <v>1</v>
      </c>
      <c r="C9" s="148"/>
      <c r="D9" s="148"/>
      <c r="E9" s="148"/>
      <c r="F9" s="149"/>
      <c r="G9" s="43">
        <v>2</v>
      </c>
      <c r="H9" s="43">
        <v>3</v>
      </c>
      <c r="I9" s="43">
        <v>4</v>
      </c>
      <c r="J9" s="43" t="s">
        <v>184</v>
      </c>
      <c r="K9" s="43" t="s">
        <v>185</v>
      </c>
    </row>
    <row r="10" spans="2:11" x14ac:dyDescent="0.3">
      <c r="B10" s="9"/>
      <c r="C10" s="9"/>
      <c r="D10" s="9"/>
      <c r="E10" s="9"/>
      <c r="F10" s="9" t="s">
        <v>48</v>
      </c>
      <c r="G10" s="70">
        <f>SUM(G11)</f>
        <v>4515549.5</v>
      </c>
      <c r="H10" s="70">
        <f>SUM(H11)</f>
        <v>3364888</v>
      </c>
      <c r="I10" s="73">
        <f>SUM(I11)</f>
        <v>2811086.15</v>
      </c>
      <c r="J10" s="120">
        <f>SUM(I10/G10*100)</f>
        <v>62.253467711958422</v>
      </c>
      <c r="K10" s="120">
        <f>SUM(I10/H10*100)</f>
        <v>83.541744925834081</v>
      </c>
    </row>
    <row r="11" spans="2:11" x14ac:dyDescent="0.3">
      <c r="B11" s="9">
        <v>6</v>
      </c>
      <c r="C11" s="9"/>
      <c r="D11" s="9"/>
      <c r="E11" s="9"/>
      <c r="F11" s="9" t="s">
        <v>137</v>
      </c>
      <c r="G11" s="68">
        <f>SUM(G12+G22+G26+G29+G36)</f>
        <v>4515549.5</v>
      </c>
      <c r="H11" s="68">
        <f>+H12+H22+H26+H29+H36</f>
        <v>3364888</v>
      </c>
      <c r="I11" s="68">
        <f>SUM(I12+I22+I26+I29+I36)</f>
        <v>2811086.15</v>
      </c>
      <c r="J11" s="68">
        <f>+I11/G11*100</f>
        <v>62.253467711958422</v>
      </c>
      <c r="K11" s="68">
        <f>+I11/H11*100</f>
        <v>83.541744925834081</v>
      </c>
    </row>
    <row r="12" spans="2:11" ht="26.4" x14ac:dyDescent="0.3">
      <c r="B12" s="9"/>
      <c r="C12" s="9">
        <v>63</v>
      </c>
      <c r="D12" s="9"/>
      <c r="E12" s="9"/>
      <c r="F12" s="9" t="s">
        <v>138</v>
      </c>
      <c r="G12" s="68">
        <f>SUM(G13+G16+G18+G20)</f>
        <v>454313.71</v>
      </c>
      <c r="H12" s="68">
        <f>+H13</f>
        <v>0</v>
      </c>
      <c r="I12" s="68">
        <f>SUM(I13+I16+I18+I20)</f>
        <v>3760</v>
      </c>
      <c r="J12" s="68">
        <f t="shared" ref="J12:J39" si="0">+I12/G12*100</f>
        <v>0.82762195312133546</v>
      </c>
      <c r="K12" s="68"/>
    </row>
    <row r="13" spans="2:11" s="113" customFormat="1" x14ac:dyDescent="0.3">
      <c r="B13" s="9"/>
      <c r="C13" s="9"/>
      <c r="D13" s="118" t="s">
        <v>214</v>
      </c>
      <c r="E13" s="9"/>
      <c r="F13" s="9" t="s">
        <v>241</v>
      </c>
      <c r="G13" s="68">
        <f>SUM(G14:G15)</f>
        <v>375874.08</v>
      </c>
      <c r="H13" s="68">
        <f>+H14+H15</f>
        <v>0</v>
      </c>
      <c r="I13" s="68">
        <f>SUM(I14:I15)</f>
        <v>0</v>
      </c>
      <c r="J13" s="68">
        <f>+I13/G13*100</f>
        <v>0</v>
      </c>
      <c r="K13" s="68"/>
    </row>
    <row r="14" spans="2:11" s="113" customFormat="1" x14ac:dyDescent="0.3">
      <c r="B14" s="9"/>
      <c r="C14" s="14"/>
      <c r="D14" s="14"/>
      <c r="E14" s="117" t="s">
        <v>215</v>
      </c>
      <c r="F14" s="14" t="s">
        <v>238</v>
      </c>
      <c r="G14" s="69">
        <v>327970.28000000003</v>
      </c>
      <c r="H14" s="69">
        <v>0</v>
      </c>
      <c r="I14" s="72">
        <v>0</v>
      </c>
      <c r="J14" s="72">
        <f t="shared" si="0"/>
        <v>0</v>
      </c>
      <c r="K14" s="72"/>
    </row>
    <row r="15" spans="2:11" s="113" customFormat="1" x14ac:dyDescent="0.3">
      <c r="B15" s="9"/>
      <c r="C15" s="14"/>
      <c r="D15" s="14"/>
      <c r="E15" s="14" t="s">
        <v>216</v>
      </c>
      <c r="F15" s="14" t="s">
        <v>239</v>
      </c>
      <c r="G15" s="69">
        <v>47903.8</v>
      </c>
      <c r="H15" s="69">
        <v>0</v>
      </c>
      <c r="I15" s="72">
        <v>0</v>
      </c>
      <c r="J15" s="72">
        <f t="shared" si="0"/>
        <v>0</v>
      </c>
      <c r="K15" s="72"/>
    </row>
    <row r="16" spans="2:11" s="86" customFormat="1" x14ac:dyDescent="0.3">
      <c r="B16" s="9"/>
      <c r="C16" s="9"/>
      <c r="D16" s="9">
        <v>634</v>
      </c>
      <c r="E16" s="9"/>
      <c r="F16" s="9" t="s">
        <v>191</v>
      </c>
      <c r="G16" s="68">
        <f>SUM(G17)</f>
        <v>16883.64</v>
      </c>
      <c r="H16" s="68">
        <v>0</v>
      </c>
      <c r="I16" s="68">
        <v>0</v>
      </c>
      <c r="J16" s="68">
        <v>0</v>
      </c>
      <c r="K16" s="68"/>
    </row>
    <row r="17" spans="2:11" s="86" customFormat="1" ht="26.4" x14ac:dyDescent="0.3">
      <c r="B17" s="9"/>
      <c r="C17" s="14"/>
      <c r="D17" s="14"/>
      <c r="E17" s="14">
        <v>6341</v>
      </c>
      <c r="F17" s="14" t="s">
        <v>192</v>
      </c>
      <c r="G17" s="69">
        <v>16883.64</v>
      </c>
      <c r="H17" s="69">
        <v>0</v>
      </c>
      <c r="I17" s="72">
        <v>0</v>
      </c>
      <c r="J17" s="72"/>
      <c r="K17" s="72"/>
    </row>
    <row r="18" spans="2:11" s="113" customFormat="1" x14ac:dyDescent="0.3">
      <c r="B18" s="9"/>
      <c r="C18" s="9"/>
      <c r="D18" s="118" t="s">
        <v>217</v>
      </c>
      <c r="E18" s="9"/>
      <c r="F18" s="9" t="s">
        <v>242</v>
      </c>
      <c r="G18" s="68">
        <f>SUM(G19)</f>
        <v>13555.99</v>
      </c>
      <c r="H18" s="68">
        <v>0</v>
      </c>
      <c r="I18" s="68">
        <f>SUM(I19)</f>
        <v>3760</v>
      </c>
      <c r="J18" s="68">
        <f>SUM(J19)</f>
        <v>27.736815975815858</v>
      </c>
      <c r="K18" s="68"/>
    </row>
    <row r="19" spans="2:11" s="113" customFormat="1" x14ac:dyDescent="0.3">
      <c r="B19" s="9"/>
      <c r="C19" s="14"/>
      <c r="D19" s="14"/>
      <c r="E19" s="117" t="s">
        <v>218</v>
      </c>
      <c r="F19" s="14" t="s">
        <v>242</v>
      </c>
      <c r="G19" s="69">
        <v>13555.99</v>
      </c>
      <c r="H19" s="69">
        <v>0</v>
      </c>
      <c r="I19" s="72">
        <v>3760</v>
      </c>
      <c r="J19" s="72">
        <f>SUM(I19/G19*100)</f>
        <v>27.736815975815858</v>
      </c>
      <c r="K19" s="72"/>
    </row>
    <row r="20" spans="2:11" ht="26.4" x14ac:dyDescent="0.3">
      <c r="B20" s="9"/>
      <c r="C20" s="9"/>
      <c r="D20" s="9" t="s">
        <v>68</v>
      </c>
      <c r="E20" s="9"/>
      <c r="F20" s="9" t="s">
        <v>139</v>
      </c>
      <c r="G20" s="68">
        <f>SUM(G21)</f>
        <v>48000</v>
      </c>
      <c r="H20" s="68">
        <v>0</v>
      </c>
      <c r="I20" s="68">
        <f>SUM(I21)</f>
        <v>0</v>
      </c>
      <c r="J20" s="68"/>
      <c r="K20" s="68"/>
    </row>
    <row r="21" spans="2:11" ht="26.4" x14ac:dyDescent="0.3">
      <c r="B21" s="9"/>
      <c r="C21" s="14"/>
      <c r="D21" s="14"/>
      <c r="E21" s="117" t="s">
        <v>219</v>
      </c>
      <c r="F21" s="14" t="s">
        <v>240</v>
      </c>
      <c r="G21" s="69">
        <v>48000</v>
      </c>
      <c r="H21" s="69">
        <v>0</v>
      </c>
      <c r="I21" s="72">
        <v>0</v>
      </c>
      <c r="J21" s="72"/>
      <c r="K21" s="72"/>
    </row>
    <row r="22" spans="2:11" s="113" customFormat="1" x14ac:dyDescent="0.3">
      <c r="B22" s="9"/>
      <c r="C22" s="118" t="s">
        <v>220</v>
      </c>
      <c r="D22" s="9"/>
      <c r="E22" s="9"/>
      <c r="F22" s="9" t="s">
        <v>243</v>
      </c>
      <c r="G22" s="68">
        <v>0.09</v>
      </c>
      <c r="H22" s="68">
        <f>+H23</f>
        <v>0</v>
      </c>
      <c r="I22" s="68">
        <f>SUM(I23)</f>
        <v>0</v>
      </c>
      <c r="J22" s="68"/>
      <c r="K22" s="68"/>
    </row>
    <row r="23" spans="2:11" s="113" customFormat="1" x14ac:dyDescent="0.3">
      <c r="B23" s="9"/>
      <c r="C23" s="9"/>
      <c r="D23" s="118" t="s">
        <v>221</v>
      </c>
      <c r="E23" s="9"/>
      <c r="F23" s="9" t="s">
        <v>244</v>
      </c>
      <c r="G23" s="68">
        <v>0.09</v>
      </c>
      <c r="H23" s="68">
        <f>+H24+H25</f>
        <v>0</v>
      </c>
      <c r="I23" s="68">
        <f>SUM(I24:I25)</f>
        <v>0</v>
      </c>
      <c r="J23" s="68"/>
      <c r="K23" s="68"/>
    </row>
    <row r="24" spans="2:11" s="113" customFormat="1" x14ac:dyDescent="0.3">
      <c r="B24" s="9"/>
      <c r="C24" s="14"/>
      <c r="D24" s="14"/>
      <c r="E24" s="117" t="s">
        <v>222</v>
      </c>
      <c r="F24" s="14" t="s">
        <v>245</v>
      </c>
      <c r="G24" s="69">
        <v>0.09</v>
      </c>
      <c r="H24" s="69">
        <v>0</v>
      </c>
      <c r="I24" s="72">
        <v>0</v>
      </c>
      <c r="J24" s="72"/>
      <c r="K24" s="72"/>
    </row>
    <row r="25" spans="2:11" s="113" customFormat="1" x14ac:dyDescent="0.3">
      <c r="B25" s="9"/>
      <c r="C25" s="14"/>
      <c r="D25" s="14"/>
      <c r="E25" s="117" t="s">
        <v>223</v>
      </c>
      <c r="F25" s="14" t="s">
        <v>246</v>
      </c>
      <c r="G25" s="69">
        <v>0</v>
      </c>
      <c r="H25" s="69">
        <v>0</v>
      </c>
      <c r="I25" s="72">
        <v>0</v>
      </c>
      <c r="J25" s="72"/>
      <c r="K25" s="72"/>
    </row>
    <row r="26" spans="2:11" ht="39.6" x14ac:dyDescent="0.3">
      <c r="B26" s="9"/>
      <c r="C26" s="9">
        <v>65</v>
      </c>
      <c r="D26" s="9"/>
      <c r="E26" s="9"/>
      <c r="F26" s="9" t="s">
        <v>69</v>
      </c>
      <c r="G26" s="68">
        <v>270142.03000000003</v>
      </c>
      <c r="H26" s="68">
        <f>+H27</f>
        <v>231467</v>
      </c>
      <c r="I26" s="68">
        <f>SUM(I27)</f>
        <v>156319.48000000001</v>
      </c>
      <c r="J26" s="68">
        <f t="shared" si="0"/>
        <v>57.865664221150624</v>
      </c>
      <c r="K26" s="68">
        <f t="shared" ref="K26:K38" si="1">+I26/H26*100</f>
        <v>67.5342403020733</v>
      </c>
    </row>
    <row r="27" spans="2:11" x14ac:dyDescent="0.3">
      <c r="B27" s="9"/>
      <c r="C27" s="9"/>
      <c r="D27" s="9">
        <v>652</v>
      </c>
      <c r="E27" s="9"/>
      <c r="F27" s="9" t="s">
        <v>140</v>
      </c>
      <c r="G27" s="68">
        <f>SUM(G28)</f>
        <v>270142.03000000003</v>
      </c>
      <c r="H27" s="68">
        <f>+H28</f>
        <v>231467</v>
      </c>
      <c r="I27" s="68">
        <f>SUM(I28)</f>
        <v>156319.48000000001</v>
      </c>
      <c r="J27" s="68">
        <f t="shared" si="0"/>
        <v>57.865664221150624</v>
      </c>
      <c r="K27" s="68">
        <f t="shared" si="1"/>
        <v>67.5342403020733</v>
      </c>
    </row>
    <row r="28" spans="2:11" x14ac:dyDescent="0.3">
      <c r="B28" s="9"/>
      <c r="C28" s="14"/>
      <c r="D28" s="14"/>
      <c r="E28" s="14">
        <v>6526</v>
      </c>
      <c r="F28" s="14" t="s">
        <v>70</v>
      </c>
      <c r="G28" s="69">
        <v>270142.03000000003</v>
      </c>
      <c r="H28" s="69">
        <v>231467</v>
      </c>
      <c r="I28" s="72">
        <v>156319.48000000001</v>
      </c>
      <c r="J28" s="72">
        <f t="shared" si="0"/>
        <v>57.865664221150624</v>
      </c>
      <c r="K28" s="72">
        <f t="shared" si="1"/>
        <v>67.5342403020733</v>
      </c>
    </row>
    <row r="29" spans="2:11" ht="39.6" x14ac:dyDescent="0.3">
      <c r="B29" s="9"/>
      <c r="C29" s="9">
        <v>66</v>
      </c>
      <c r="D29" s="9"/>
      <c r="E29" s="9"/>
      <c r="F29" s="9" t="s">
        <v>71</v>
      </c>
      <c r="G29" s="68">
        <f>SUM(G30+G33)</f>
        <v>41161.5</v>
      </c>
      <c r="H29" s="68">
        <f>+H30+H33</f>
        <v>23982</v>
      </c>
      <c r="I29" s="68">
        <f>SUM(I30+I33)</f>
        <v>21876.14</v>
      </c>
      <c r="J29" s="68">
        <f t="shared" si="0"/>
        <v>53.147091335349785</v>
      </c>
      <c r="K29" s="68">
        <f t="shared" si="1"/>
        <v>91.218997581519474</v>
      </c>
    </row>
    <row r="30" spans="2:11" ht="26.4" x14ac:dyDescent="0.3">
      <c r="B30" s="9"/>
      <c r="C30" s="9"/>
      <c r="D30" s="9">
        <v>661</v>
      </c>
      <c r="E30" s="9"/>
      <c r="F30" s="9" t="s">
        <v>28</v>
      </c>
      <c r="G30" s="68">
        <f>SUM(G31:G32)</f>
        <v>17153.559999999998</v>
      </c>
      <c r="H30" s="68">
        <f>SUM(H32+H31)</f>
        <v>11282</v>
      </c>
      <c r="I30" s="68">
        <f>SUM(I31)</f>
        <v>8276.14</v>
      </c>
      <c r="J30" s="68">
        <f>SUM(I30/G30*100)</f>
        <v>48.247360897679556</v>
      </c>
      <c r="K30" s="68">
        <f>SUM(I30/H30*100)</f>
        <v>73.357028895585884</v>
      </c>
    </row>
    <row r="31" spans="2:11" x14ac:dyDescent="0.3">
      <c r="B31" s="9"/>
      <c r="C31" s="14"/>
      <c r="D31" s="14"/>
      <c r="E31" s="14">
        <v>6614</v>
      </c>
      <c r="F31" s="14" t="s">
        <v>29</v>
      </c>
      <c r="G31" s="69">
        <v>12197.07</v>
      </c>
      <c r="H31" s="69">
        <v>11282</v>
      </c>
      <c r="I31" s="72">
        <v>8276.14</v>
      </c>
      <c r="J31" s="72">
        <f>SUM(I31/G31*100)</f>
        <v>67.853509080459489</v>
      </c>
      <c r="K31" s="72">
        <f>SUM(I31/H31*100)</f>
        <v>73.357028895585884</v>
      </c>
    </row>
    <row r="32" spans="2:11" s="113" customFormat="1" x14ac:dyDescent="0.3">
      <c r="B32" s="9"/>
      <c r="C32" s="14"/>
      <c r="D32" s="14"/>
      <c r="E32" s="117" t="s">
        <v>224</v>
      </c>
      <c r="F32" s="14" t="s">
        <v>247</v>
      </c>
      <c r="G32" s="69">
        <v>4956.49</v>
      </c>
      <c r="H32" s="69">
        <v>0</v>
      </c>
      <c r="I32" s="72">
        <v>0</v>
      </c>
      <c r="J32" s="72">
        <f t="shared" si="0"/>
        <v>0</v>
      </c>
      <c r="K32" s="72"/>
    </row>
    <row r="33" spans="2:11" ht="39.6" x14ac:dyDescent="0.3">
      <c r="B33" s="9"/>
      <c r="C33" s="9"/>
      <c r="D33" s="9">
        <v>663</v>
      </c>
      <c r="E33" s="9"/>
      <c r="F33" s="9" t="s">
        <v>72</v>
      </c>
      <c r="G33" s="68">
        <f>SUM(G34:G35)</f>
        <v>24007.94</v>
      </c>
      <c r="H33" s="68">
        <f>+H34+H35</f>
        <v>12700</v>
      </c>
      <c r="I33" s="68">
        <f>SUM(I34:I35)</f>
        <v>13600</v>
      </c>
      <c r="J33" s="68">
        <f t="shared" si="0"/>
        <v>56.647925644599248</v>
      </c>
      <c r="K33" s="68">
        <f t="shared" si="1"/>
        <v>107.08661417322836</v>
      </c>
    </row>
    <row r="34" spans="2:11" x14ac:dyDescent="0.3">
      <c r="B34" s="9"/>
      <c r="C34" s="14"/>
      <c r="D34" s="14"/>
      <c r="E34" s="14">
        <v>6631</v>
      </c>
      <c r="F34" s="14" t="s">
        <v>73</v>
      </c>
      <c r="G34" s="69">
        <v>24007.94</v>
      </c>
      <c r="H34" s="69">
        <v>7700</v>
      </c>
      <c r="I34" s="72">
        <v>13600</v>
      </c>
      <c r="J34" s="72">
        <f t="shared" si="0"/>
        <v>56.647925644599248</v>
      </c>
      <c r="K34" s="72">
        <f t="shared" si="1"/>
        <v>176.62337662337663</v>
      </c>
    </row>
    <row r="35" spans="2:11" s="113" customFormat="1" x14ac:dyDescent="0.3">
      <c r="B35" s="9"/>
      <c r="C35" s="14"/>
      <c r="D35" s="14"/>
      <c r="E35" s="117" t="s">
        <v>225</v>
      </c>
      <c r="F35" s="14" t="s">
        <v>248</v>
      </c>
      <c r="G35" s="69">
        <v>0</v>
      </c>
      <c r="H35" s="69">
        <v>5000</v>
      </c>
      <c r="I35" s="72">
        <v>0</v>
      </c>
      <c r="J35" s="72"/>
      <c r="K35" s="72"/>
    </row>
    <row r="36" spans="2:11" ht="26.4" x14ac:dyDescent="0.3">
      <c r="B36" s="9"/>
      <c r="C36" s="9">
        <v>67</v>
      </c>
      <c r="D36" s="9"/>
      <c r="E36" s="9"/>
      <c r="F36" s="9" t="s">
        <v>141</v>
      </c>
      <c r="G36" s="68">
        <f>SUM(G37)</f>
        <v>3749932.17</v>
      </c>
      <c r="H36" s="68">
        <f>+H37</f>
        <v>3109439</v>
      </c>
      <c r="I36" s="68">
        <f>SUM(I37)</f>
        <v>2629130.5299999998</v>
      </c>
      <c r="J36" s="68">
        <f t="shared" si="0"/>
        <v>70.111415641952789</v>
      </c>
      <c r="K36" s="68">
        <f t="shared" si="1"/>
        <v>84.553211367066524</v>
      </c>
    </row>
    <row r="37" spans="2:11" ht="39.6" x14ac:dyDescent="0.3">
      <c r="B37" s="9"/>
      <c r="C37" s="9"/>
      <c r="D37" s="9">
        <v>671</v>
      </c>
      <c r="E37" s="9"/>
      <c r="F37" s="9" t="s">
        <v>74</v>
      </c>
      <c r="G37" s="68">
        <f>SUM(G38:G39)</f>
        <v>3749932.17</v>
      </c>
      <c r="H37" s="68">
        <f>+H38</f>
        <v>3109439</v>
      </c>
      <c r="I37" s="68">
        <f>SUM(I38:I39)</f>
        <v>2629130.5299999998</v>
      </c>
      <c r="J37" s="68">
        <f t="shared" si="0"/>
        <v>70.111415641952789</v>
      </c>
      <c r="K37" s="68">
        <f t="shared" si="1"/>
        <v>84.553211367066524</v>
      </c>
    </row>
    <row r="38" spans="2:11" ht="26.4" x14ac:dyDescent="0.3">
      <c r="B38" s="9"/>
      <c r="C38" s="14"/>
      <c r="D38" s="14"/>
      <c r="E38" s="14">
        <v>6711</v>
      </c>
      <c r="F38" s="14" t="s">
        <v>75</v>
      </c>
      <c r="G38" s="69">
        <v>3729144.51</v>
      </c>
      <c r="H38" s="69">
        <v>3109439</v>
      </c>
      <c r="I38" s="72">
        <v>2629130.5299999998</v>
      </c>
      <c r="J38" s="72">
        <f t="shared" si="0"/>
        <v>70.502243153886241</v>
      </c>
      <c r="K38" s="72">
        <f t="shared" si="1"/>
        <v>84.553211367066524</v>
      </c>
    </row>
    <row r="39" spans="2:11" ht="26.4" x14ac:dyDescent="0.3">
      <c r="B39" s="9"/>
      <c r="C39" s="14"/>
      <c r="D39" s="14"/>
      <c r="E39" s="14">
        <v>6712</v>
      </c>
      <c r="F39" s="14" t="s">
        <v>76</v>
      </c>
      <c r="G39" s="69">
        <v>20787.66</v>
      </c>
      <c r="H39" s="69">
        <v>0</v>
      </c>
      <c r="I39" s="72">
        <v>0</v>
      </c>
      <c r="J39" s="72">
        <f t="shared" si="0"/>
        <v>0</v>
      </c>
      <c r="K39" s="72"/>
    </row>
    <row r="40" spans="2:11" ht="17.399999999999999" x14ac:dyDescent="0.3">
      <c r="B40" s="3"/>
      <c r="C40" s="3"/>
      <c r="D40" s="3"/>
      <c r="E40" s="18"/>
      <c r="F40" s="3"/>
      <c r="G40" s="3"/>
      <c r="H40" s="3"/>
      <c r="I40" s="4"/>
      <c r="J40" s="113"/>
      <c r="K40" s="113"/>
    </row>
    <row r="41" spans="2:11" ht="36.75" customHeight="1" x14ac:dyDescent="0.3">
      <c r="B41" s="150" t="s">
        <v>3</v>
      </c>
      <c r="C41" s="151"/>
      <c r="D41" s="151"/>
      <c r="E41" s="151"/>
      <c r="F41" s="152"/>
      <c r="G41" s="40" t="s">
        <v>188</v>
      </c>
      <c r="H41" s="40" t="s">
        <v>261</v>
      </c>
      <c r="I41" s="40" t="s">
        <v>262</v>
      </c>
      <c r="J41" s="40" t="s">
        <v>21</v>
      </c>
      <c r="K41" s="40" t="s">
        <v>49</v>
      </c>
    </row>
    <row r="42" spans="2:11" x14ac:dyDescent="0.3">
      <c r="B42" s="147">
        <v>1</v>
      </c>
      <c r="C42" s="148"/>
      <c r="D42" s="148"/>
      <c r="E42" s="148"/>
      <c r="F42" s="149"/>
      <c r="G42" s="43">
        <v>2</v>
      </c>
      <c r="H42" s="43">
        <v>3</v>
      </c>
      <c r="I42" s="43">
        <v>4</v>
      </c>
      <c r="J42" s="43" t="s">
        <v>184</v>
      </c>
      <c r="K42" s="43" t="s">
        <v>185</v>
      </c>
    </row>
    <row r="43" spans="2:11" x14ac:dyDescent="0.3">
      <c r="B43" s="9"/>
      <c r="C43" s="9"/>
      <c r="D43" s="9"/>
      <c r="E43" s="9"/>
      <c r="F43" s="9" t="s">
        <v>47</v>
      </c>
      <c r="G43" s="73">
        <f>+G44+G95</f>
        <v>4288883.99</v>
      </c>
      <c r="H43" s="70">
        <f>SUM(H44+H95)</f>
        <v>4364731</v>
      </c>
      <c r="I43" s="73">
        <f>SUM(I44+I95)</f>
        <v>2796351.0399999996</v>
      </c>
      <c r="J43" s="73">
        <f>+I43/G43*100</f>
        <v>65.199969188254954</v>
      </c>
      <c r="K43" s="73">
        <f>+I43/H43*100</f>
        <v>64.066973199493845</v>
      </c>
    </row>
    <row r="44" spans="2:11" x14ac:dyDescent="0.3">
      <c r="B44" s="9" t="s">
        <v>67</v>
      </c>
      <c r="C44" s="9"/>
      <c r="D44" s="9"/>
      <c r="E44" s="9"/>
      <c r="F44" s="9" t="s">
        <v>142</v>
      </c>
      <c r="G44" s="73">
        <v>4211152.4800000004</v>
      </c>
      <c r="H44" s="70">
        <f>SUM(H45+H55+H84+H91)</f>
        <v>4351231</v>
      </c>
      <c r="I44" s="73">
        <f>SUM(I45+I55+I84+I88+I91)</f>
        <v>2795025.9899999998</v>
      </c>
      <c r="J44" s="73">
        <f t="shared" ref="J44:J105" si="2">+I44/G44*100</f>
        <v>66.371996817365286</v>
      </c>
      <c r="K44" s="73">
        <f t="shared" ref="K44:K94" si="3">+I44/H44*100</f>
        <v>64.235293184848146</v>
      </c>
    </row>
    <row r="45" spans="2:11" x14ac:dyDescent="0.3">
      <c r="B45" s="9"/>
      <c r="C45" s="9" t="s">
        <v>77</v>
      </c>
      <c r="D45" s="9"/>
      <c r="E45" s="9"/>
      <c r="F45" s="9" t="s">
        <v>143</v>
      </c>
      <c r="G45" s="73">
        <v>3244471.0800000005</v>
      </c>
      <c r="H45" s="70">
        <f>+H46+H50+H52</f>
        <v>3282134</v>
      </c>
      <c r="I45" s="73">
        <f>SUM(I46+I50+I52)</f>
        <v>2026932.5799999998</v>
      </c>
      <c r="J45" s="73">
        <f t="shared" si="2"/>
        <v>62.473436502321952</v>
      </c>
      <c r="K45" s="73">
        <f t="shared" si="3"/>
        <v>61.756545588936952</v>
      </c>
    </row>
    <row r="46" spans="2:11" x14ac:dyDescent="0.3">
      <c r="B46" s="9"/>
      <c r="C46" s="9"/>
      <c r="D46" s="9" t="s">
        <v>78</v>
      </c>
      <c r="E46" s="9"/>
      <c r="F46" s="9" t="s">
        <v>144</v>
      </c>
      <c r="G46" s="73">
        <v>2667117.5300000003</v>
      </c>
      <c r="H46" s="70">
        <f>SUM(H47:H49)</f>
        <v>2810509</v>
      </c>
      <c r="I46" s="73">
        <f>SUM(I47:I49)</f>
        <v>1675835.5699999998</v>
      </c>
      <c r="J46" s="73">
        <f t="shared" si="2"/>
        <v>62.833210428488307</v>
      </c>
      <c r="K46" s="73">
        <f t="shared" si="3"/>
        <v>59.627475663660924</v>
      </c>
    </row>
    <row r="47" spans="2:11" x14ac:dyDescent="0.3">
      <c r="B47" s="9"/>
      <c r="C47" s="14"/>
      <c r="D47" s="14"/>
      <c r="E47" s="117" t="s">
        <v>79</v>
      </c>
      <c r="F47" s="14" t="s">
        <v>30</v>
      </c>
      <c r="G47" s="72">
        <v>2066251.2900000003</v>
      </c>
      <c r="H47" s="69">
        <v>2318699</v>
      </c>
      <c r="I47" s="72">
        <v>1371350.01</v>
      </c>
      <c r="J47" s="72">
        <f t="shared" si="2"/>
        <v>66.368985061831467</v>
      </c>
      <c r="K47" s="72">
        <f t="shared" si="3"/>
        <v>59.143080235942655</v>
      </c>
    </row>
    <row r="48" spans="2:11" x14ac:dyDescent="0.3">
      <c r="B48" s="9"/>
      <c r="C48" s="14"/>
      <c r="D48" s="14"/>
      <c r="E48" s="117" t="s">
        <v>81</v>
      </c>
      <c r="F48" s="14" t="s">
        <v>80</v>
      </c>
      <c r="G48" s="72">
        <v>40640.879999999997</v>
      </c>
      <c r="H48" s="69">
        <v>0</v>
      </c>
      <c r="I48" s="72">
        <v>30188.46</v>
      </c>
      <c r="J48" s="72">
        <f t="shared" si="2"/>
        <v>74.281019505483144</v>
      </c>
      <c r="K48" s="72"/>
    </row>
    <row r="49" spans="2:11" x14ac:dyDescent="0.3">
      <c r="B49" s="9"/>
      <c r="C49" s="14"/>
      <c r="D49" s="14"/>
      <c r="E49" s="117" t="s">
        <v>83</v>
      </c>
      <c r="F49" s="14" t="s">
        <v>82</v>
      </c>
      <c r="G49" s="72">
        <v>560225.3600000001</v>
      </c>
      <c r="H49" s="69">
        <v>491810</v>
      </c>
      <c r="I49" s="72">
        <v>274297.09999999998</v>
      </c>
      <c r="J49" s="72">
        <f t="shared" si="2"/>
        <v>48.961921323947195</v>
      </c>
      <c r="K49" s="72">
        <f t="shared" si="3"/>
        <v>55.772981435920364</v>
      </c>
    </row>
    <row r="50" spans="2:11" x14ac:dyDescent="0.3">
      <c r="B50" s="9"/>
      <c r="C50" s="9"/>
      <c r="D50" s="9" t="s">
        <v>85</v>
      </c>
      <c r="E50" s="9"/>
      <c r="F50" s="9" t="s">
        <v>84</v>
      </c>
      <c r="G50" s="73">
        <v>138991.47</v>
      </c>
      <c r="H50" s="70">
        <f>+H51</f>
        <v>89040</v>
      </c>
      <c r="I50" s="73">
        <f>SUM(I51)</f>
        <v>75926.820000000007</v>
      </c>
      <c r="J50" s="73">
        <f t="shared" si="2"/>
        <v>54.626963798569804</v>
      </c>
      <c r="K50" s="73">
        <f t="shared" si="3"/>
        <v>85.272708894878718</v>
      </c>
    </row>
    <row r="51" spans="2:11" x14ac:dyDescent="0.3">
      <c r="B51" s="9"/>
      <c r="C51" s="14"/>
      <c r="D51" s="14"/>
      <c r="E51" s="117" t="s">
        <v>157</v>
      </c>
      <c r="F51" s="14" t="s">
        <v>84</v>
      </c>
      <c r="G51" s="72">
        <v>138991.47</v>
      </c>
      <c r="H51" s="69">
        <v>89040</v>
      </c>
      <c r="I51" s="72">
        <v>75926.820000000007</v>
      </c>
      <c r="J51" s="72">
        <f t="shared" si="2"/>
        <v>54.626963798569804</v>
      </c>
      <c r="K51" s="72">
        <f t="shared" si="3"/>
        <v>85.272708894878718</v>
      </c>
    </row>
    <row r="52" spans="2:11" x14ac:dyDescent="0.3">
      <c r="B52" s="9"/>
      <c r="C52" s="9"/>
      <c r="D52" s="9" t="s">
        <v>86</v>
      </c>
      <c r="E52" s="9"/>
      <c r="F52" s="9" t="s">
        <v>145</v>
      </c>
      <c r="G52" s="73">
        <v>438362.08</v>
      </c>
      <c r="H52" s="70">
        <f>+H53</f>
        <v>382585</v>
      </c>
      <c r="I52" s="73">
        <f>SUM(I53:I54)</f>
        <v>275170.19</v>
      </c>
      <c r="J52" s="73">
        <f t="shared" si="2"/>
        <v>62.772352480853264</v>
      </c>
      <c r="K52" s="73">
        <f t="shared" si="3"/>
        <v>71.923935857391157</v>
      </c>
    </row>
    <row r="53" spans="2:11" x14ac:dyDescent="0.3">
      <c r="B53" s="9"/>
      <c r="C53" s="14"/>
      <c r="D53" s="14"/>
      <c r="E53" s="117" t="s">
        <v>88</v>
      </c>
      <c r="F53" s="14" t="s">
        <v>87</v>
      </c>
      <c r="G53" s="72">
        <v>438362.08</v>
      </c>
      <c r="H53" s="69">
        <v>382585</v>
      </c>
      <c r="I53" s="72">
        <v>275170.19</v>
      </c>
      <c r="J53" s="72">
        <f t="shared" si="2"/>
        <v>62.772352480853264</v>
      </c>
      <c r="K53" s="72">
        <f t="shared" si="3"/>
        <v>71.923935857391157</v>
      </c>
    </row>
    <row r="54" spans="2:11" x14ac:dyDescent="0.3">
      <c r="B54" s="9"/>
      <c r="C54" s="14"/>
      <c r="D54" s="14"/>
      <c r="E54" s="117" t="s">
        <v>198</v>
      </c>
      <c r="F54" s="14" t="s">
        <v>227</v>
      </c>
      <c r="G54" s="72">
        <v>0</v>
      </c>
      <c r="H54" s="69">
        <v>0</v>
      </c>
      <c r="I54" s="72">
        <v>0</v>
      </c>
      <c r="J54" s="72"/>
      <c r="K54" s="72"/>
    </row>
    <row r="55" spans="2:11" x14ac:dyDescent="0.3">
      <c r="B55" s="9"/>
      <c r="C55" s="9" t="s">
        <v>89</v>
      </c>
      <c r="D55" s="9"/>
      <c r="E55" s="9"/>
      <c r="F55" s="9" t="s">
        <v>146</v>
      </c>
      <c r="G55" s="73">
        <v>862860.86</v>
      </c>
      <c r="H55" s="70">
        <f>SUM(H56+H61+H68+H78)</f>
        <v>927926</v>
      </c>
      <c r="I55" s="73">
        <f>SUM(I56+I61+I68+I78)</f>
        <v>577855.73</v>
      </c>
      <c r="J55" s="73">
        <f t="shared" si="2"/>
        <v>66.969746431655281</v>
      </c>
      <c r="K55" s="73">
        <f t="shared" si="3"/>
        <v>62.273902229272593</v>
      </c>
    </row>
    <row r="56" spans="2:11" x14ac:dyDescent="0.3">
      <c r="B56" s="9"/>
      <c r="C56" s="9"/>
      <c r="D56" s="9" t="s">
        <v>90</v>
      </c>
      <c r="E56" s="9"/>
      <c r="F56" s="9" t="s">
        <v>31</v>
      </c>
      <c r="G56" s="73">
        <v>124732.59</v>
      </c>
      <c r="H56" s="70">
        <f>SUM(H57:H60)</f>
        <v>139670</v>
      </c>
      <c r="I56" s="73">
        <f>SUM(I57:I59)</f>
        <v>80943.789999999994</v>
      </c>
      <c r="J56" s="73">
        <f t="shared" si="2"/>
        <v>64.893858132826381</v>
      </c>
      <c r="K56" s="73">
        <f t="shared" si="3"/>
        <v>57.953597766163092</v>
      </c>
    </row>
    <row r="57" spans="2:11" ht="13.8" customHeight="1" x14ac:dyDescent="0.3">
      <c r="B57" s="9"/>
      <c r="C57" s="14"/>
      <c r="D57" s="14"/>
      <c r="E57" s="117" t="s">
        <v>91</v>
      </c>
      <c r="F57" s="14" t="s">
        <v>32</v>
      </c>
      <c r="G57" s="72">
        <v>9182.3399999999983</v>
      </c>
      <c r="H57" s="69">
        <v>8349</v>
      </c>
      <c r="I57" s="72">
        <v>5090.5600000000004</v>
      </c>
      <c r="J57" s="72">
        <f t="shared" si="2"/>
        <v>55.438591905766955</v>
      </c>
      <c r="K57" s="72">
        <f t="shared" si="3"/>
        <v>60.972092466163616</v>
      </c>
    </row>
    <row r="58" spans="2:11" ht="15.6" customHeight="1" x14ac:dyDescent="0.3">
      <c r="B58" s="9"/>
      <c r="C58" s="14"/>
      <c r="D58" s="14"/>
      <c r="E58" s="117" t="s">
        <v>93</v>
      </c>
      <c r="F58" s="14" t="s">
        <v>92</v>
      </c>
      <c r="G58" s="72">
        <v>110333.75</v>
      </c>
      <c r="H58" s="69">
        <v>124697</v>
      </c>
      <c r="I58" s="72">
        <v>66073.23</v>
      </c>
      <c r="J58" s="72">
        <f t="shared" si="2"/>
        <v>59.884876567686675</v>
      </c>
      <c r="K58" s="72">
        <f t="shared" si="3"/>
        <v>52.987024547503147</v>
      </c>
    </row>
    <row r="59" spans="2:11" x14ac:dyDescent="0.3">
      <c r="B59" s="9"/>
      <c r="C59" s="14"/>
      <c r="D59" s="14"/>
      <c r="E59" s="117" t="s">
        <v>95</v>
      </c>
      <c r="F59" s="14" t="s">
        <v>94</v>
      </c>
      <c r="G59" s="72">
        <v>5216.5</v>
      </c>
      <c r="H59" s="69">
        <v>6624</v>
      </c>
      <c r="I59" s="72">
        <v>9780</v>
      </c>
      <c r="J59" s="72">
        <f t="shared" si="2"/>
        <v>187.48202817981405</v>
      </c>
      <c r="K59" s="72">
        <f t="shared" si="3"/>
        <v>147.64492753623188</v>
      </c>
    </row>
    <row r="60" spans="2:11" x14ac:dyDescent="0.3">
      <c r="B60" s="9"/>
      <c r="C60" s="14"/>
      <c r="D60" s="14"/>
      <c r="E60" s="117" t="s">
        <v>199</v>
      </c>
      <c r="F60" s="14" t="s">
        <v>237</v>
      </c>
      <c r="G60" s="72">
        <v>0</v>
      </c>
      <c r="H60" s="69">
        <v>0</v>
      </c>
      <c r="I60" s="72">
        <v>0</v>
      </c>
      <c r="J60" s="72"/>
      <c r="K60" s="72"/>
    </row>
    <row r="61" spans="2:11" x14ac:dyDescent="0.3">
      <c r="B61" s="9"/>
      <c r="C61" s="9"/>
      <c r="D61" s="9" t="s">
        <v>96</v>
      </c>
      <c r="E61" s="9"/>
      <c r="F61" s="9" t="s">
        <v>147</v>
      </c>
      <c r="G61" s="73">
        <v>505159.41</v>
      </c>
      <c r="H61" s="70">
        <f>SUM(H62:H67)</f>
        <v>556900</v>
      </c>
      <c r="I61" s="73">
        <f>SUM(I62:I67)</f>
        <v>323894.27</v>
      </c>
      <c r="J61" s="73">
        <f t="shared" si="2"/>
        <v>64.117239744182939</v>
      </c>
      <c r="K61" s="73">
        <f t="shared" si="3"/>
        <v>58.160220865505487</v>
      </c>
    </row>
    <row r="62" spans="2:11" x14ac:dyDescent="0.3">
      <c r="B62" s="9"/>
      <c r="C62" s="14"/>
      <c r="D62" s="14"/>
      <c r="E62" s="117" t="s">
        <v>98</v>
      </c>
      <c r="F62" s="14" t="s">
        <v>97</v>
      </c>
      <c r="G62" s="72">
        <v>52860.220000000008</v>
      </c>
      <c r="H62" s="69">
        <v>64478</v>
      </c>
      <c r="I62" s="72">
        <v>26676.77</v>
      </c>
      <c r="J62" s="72">
        <f t="shared" si="2"/>
        <v>50.466626888802189</v>
      </c>
      <c r="K62" s="72">
        <f t="shared" si="3"/>
        <v>41.373445206116813</v>
      </c>
    </row>
    <row r="63" spans="2:11" x14ac:dyDescent="0.3">
      <c r="B63" s="9"/>
      <c r="C63" s="14"/>
      <c r="D63" s="14"/>
      <c r="E63" s="117" t="s">
        <v>100</v>
      </c>
      <c r="F63" s="14" t="s">
        <v>99</v>
      </c>
      <c r="G63" s="72">
        <v>253248.70000000004</v>
      </c>
      <c r="H63" s="69">
        <v>224983</v>
      </c>
      <c r="I63" s="72">
        <v>185103.04</v>
      </c>
      <c r="J63" s="72">
        <f t="shared" si="2"/>
        <v>73.091407774255103</v>
      </c>
      <c r="K63" s="72">
        <f t="shared" si="3"/>
        <v>82.274234053239581</v>
      </c>
    </row>
    <row r="64" spans="2:11" x14ac:dyDescent="0.3">
      <c r="B64" s="9"/>
      <c r="C64" s="14"/>
      <c r="D64" s="14"/>
      <c r="E64" s="117" t="s">
        <v>102</v>
      </c>
      <c r="F64" s="14" t="s">
        <v>101</v>
      </c>
      <c r="G64" s="72">
        <v>156412.16999999995</v>
      </c>
      <c r="H64" s="69">
        <v>228283</v>
      </c>
      <c r="I64" s="72">
        <v>78470.64</v>
      </c>
      <c r="J64" s="72">
        <f t="shared" si="2"/>
        <v>50.169139651984892</v>
      </c>
      <c r="K64" s="72">
        <f t="shared" si="3"/>
        <v>34.37428104589479</v>
      </c>
    </row>
    <row r="65" spans="2:11" x14ac:dyDescent="0.3">
      <c r="B65" s="9"/>
      <c r="C65" s="14"/>
      <c r="D65" s="14"/>
      <c r="E65" s="117" t="s">
        <v>200</v>
      </c>
      <c r="F65" s="14" t="s">
        <v>228</v>
      </c>
      <c r="G65" s="72">
        <v>24042.71</v>
      </c>
      <c r="H65" s="69">
        <v>18007</v>
      </c>
      <c r="I65" s="72">
        <v>14789.05</v>
      </c>
      <c r="J65" s="72">
        <f t="shared" si="2"/>
        <v>61.511576689982114</v>
      </c>
      <c r="K65" s="72">
        <f t="shared" si="3"/>
        <v>82.129449658466143</v>
      </c>
    </row>
    <row r="66" spans="2:11" x14ac:dyDescent="0.3">
      <c r="B66" s="9"/>
      <c r="C66" s="14"/>
      <c r="D66" s="14"/>
      <c r="E66" s="117" t="s">
        <v>104</v>
      </c>
      <c r="F66" s="14" t="s">
        <v>103</v>
      </c>
      <c r="G66" s="72">
        <v>13719</v>
      </c>
      <c r="H66" s="69">
        <v>15698</v>
      </c>
      <c r="I66" s="72">
        <v>10957.81</v>
      </c>
      <c r="J66" s="72">
        <f t="shared" si="2"/>
        <v>79.873241489904515</v>
      </c>
      <c r="K66" s="72">
        <f t="shared" si="3"/>
        <v>69.803860364377627</v>
      </c>
    </row>
    <row r="67" spans="2:11" x14ac:dyDescent="0.3">
      <c r="B67" s="9"/>
      <c r="C67" s="14"/>
      <c r="D67" s="14"/>
      <c r="E67" s="117" t="s">
        <v>106</v>
      </c>
      <c r="F67" s="14" t="s">
        <v>105</v>
      </c>
      <c r="G67" s="72">
        <v>4876.6099999999997</v>
      </c>
      <c r="H67" s="69">
        <v>5451</v>
      </c>
      <c r="I67" s="72">
        <v>7896.96</v>
      </c>
      <c r="J67" s="72">
        <f t="shared" si="2"/>
        <v>161.93544285887123</v>
      </c>
      <c r="K67" s="72">
        <f t="shared" si="3"/>
        <v>144.87176664832143</v>
      </c>
    </row>
    <row r="68" spans="2:11" x14ac:dyDescent="0.3">
      <c r="B68" s="9"/>
      <c r="C68" s="9"/>
      <c r="D68" s="9">
        <v>323</v>
      </c>
      <c r="E68" s="9"/>
      <c r="F68" s="9" t="s">
        <v>148</v>
      </c>
      <c r="G68" s="73">
        <v>226203.92</v>
      </c>
      <c r="H68" s="70">
        <f>SUM(H69:H77)</f>
        <v>218676</v>
      </c>
      <c r="I68" s="73">
        <f>SUM(I69:I77)</f>
        <v>170849.50999999998</v>
      </c>
      <c r="J68" s="73">
        <f t="shared" si="2"/>
        <v>75.528978454484772</v>
      </c>
      <c r="K68" s="73">
        <f t="shared" si="3"/>
        <v>78.129063088770593</v>
      </c>
    </row>
    <row r="69" spans="2:11" x14ac:dyDescent="0.3">
      <c r="B69" s="9"/>
      <c r="C69" s="14"/>
      <c r="D69" s="14"/>
      <c r="E69" s="117" t="s">
        <v>109</v>
      </c>
      <c r="F69" s="14" t="s">
        <v>108</v>
      </c>
      <c r="G69" s="72">
        <v>10409.23</v>
      </c>
      <c r="H69" s="69">
        <v>11945</v>
      </c>
      <c r="I69" s="72">
        <v>4604.68</v>
      </c>
      <c r="J69" s="72">
        <f t="shared" si="2"/>
        <v>44.236509328739984</v>
      </c>
      <c r="K69" s="72">
        <f t="shared" si="3"/>
        <v>38.549016324822105</v>
      </c>
    </row>
    <row r="70" spans="2:11" x14ac:dyDescent="0.3">
      <c r="B70" s="9"/>
      <c r="C70" s="14"/>
      <c r="D70" s="14"/>
      <c r="E70" s="117" t="s">
        <v>111</v>
      </c>
      <c r="F70" s="14" t="s">
        <v>110</v>
      </c>
      <c r="G70" s="72">
        <v>60145.630000000005</v>
      </c>
      <c r="H70" s="69">
        <v>64448</v>
      </c>
      <c r="I70" s="72">
        <v>39630.36</v>
      </c>
      <c r="J70" s="72">
        <f t="shared" si="2"/>
        <v>65.890672356412267</v>
      </c>
      <c r="K70" s="72">
        <f t="shared" si="3"/>
        <v>61.491993545183711</v>
      </c>
    </row>
    <row r="71" spans="2:11" x14ac:dyDescent="0.3">
      <c r="B71" s="9"/>
      <c r="C71" s="14"/>
      <c r="D71" s="14"/>
      <c r="E71" s="117" t="s">
        <v>201</v>
      </c>
      <c r="F71" s="14" t="s">
        <v>229</v>
      </c>
      <c r="G71" s="72">
        <v>502.55</v>
      </c>
      <c r="H71" s="69">
        <v>1062</v>
      </c>
      <c r="I71" s="72">
        <v>17473.240000000002</v>
      </c>
      <c r="J71" s="72">
        <f t="shared" si="2"/>
        <v>3476.9157297781321</v>
      </c>
      <c r="K71" s="72">
        <f t="shared" si="3"/>
        <v>1645.3145009416196</v>
      </c>
    </row>
    <row r="72" spans="2:11" x14ac:dyDescent="0.3">
      <c r="B72" s="9"/>
      <c r="C72" s="14"/>
      <c r="D72" s="14"/>
      <c r="E72" s="117" t="s">
        <v>113</v>
      </c>
      <c r="F72" s="14" t="s">
        <v>112</v>
      </c>
      <c r="G72" s="72">
        <v>56354.9</v>
      </c>
      <c r="H72" s="69">
        <v>59725</v>
      </c>
      <c r="I72" s="72">
        <v>28136.51</v>
      </c>
      <c r="J72" s="72">
        <f t="shared" si="2"/>
        <v>49.927353255883688</v>
      </c>
      <c r="K72" s="72">
        <f t="shared" si="3"/>
        <v>47.110104646295518</v>
      </c>
    </row>
    <row r="73" spans="2:11" x14ac:dyDescent="0.3">
      <c r="B73" s="9"/>
      <c r="C73" s="14"/>
      <c r="D73" s="14"/>
      <c r="E73" s="117" t="s">
        <v>115</v>
      </c>
      <c r="F73" s="14" t="s">
        <v>114</v>
      </c>
      <c r="G73" s="72">
        <v>55816.39</v>
      </c>
      <c r="H73" s="69">
        <v>32038</v>
      </c>
      <c r="I73" s="72">
        <v>30898.07</v>
      </c>
      <c r="J73" s="72">
        <f t="shared" si="2"/>
        <v>55.356625535976079</v>
      </c>
      <c r="K73" s="72">
        <f t="shared" si="3"/>
        <v>96.441943941569392</v>
      </c>
    </row>
    <row r="74" spans="2:11" x14ac:dyDescent="0.3">
      <c r="B74" s="9"/>
      <c r="C74" s="14"/>
      <c r="D74" s="14"/>
      <c r="E74" s="117" t="s">
        <v>117</v>
      </c>
      <c r="F74" s="14" t="s">
        <v>116</v>
      </c>
      <c r="G74" s="72">
        <v>6200.93</v>
      </c>
      <c r="H74" s="69">
        <v>31505</v>
      </c>
      <c r="I74" s="72">
        <v>5015.8900000000003</v>
      </c>
      <c r="J74" s="72">
        <f t="shared" si="2"/>
        <v>80.889318215170945</v>
      </c>
      <c r="K74" s="72">
        <f t="shared" si="3"/>
        <v>15.9209331852087</v>
      </c>
    </row>
    <row r="75" spans="2:11" x14ac:dyDescent="0.3">
      <c r="B75" s="9"/>
      <c r="C75" s="14"/>
      <c r="D75" s="14"/>
      <c r="E75" s="117" t="s">
        <v>119</v>
      </c>
      <c r="F75" s="14" t="s">
        <v>118</v>
      </c>
      <c r="G75" s="72">
        <v>8665.880000000001</v>
      </c>
      <c r="H75" s="69">
        <v>0</v>
      </c>
      <c r="I75" s="72">
        <v>20594.580000000002</v>
      </c>
      <c r="J75" s="72">
        <f t="shared" si="2"/>
        <v>237.65134066015224</v>
      </c>
      <c r="K75" s="72"/>
    </row>
    <row r="76" spans="2:11" s="113" customFormat="1" x14ac:dyDescent="0.3">
      <c r="B76" s="9"/>
      <c r="C76" s="14"/>
      <c r="D76" s="14"/>
      <c r="E76" s="117" t="s">
        <v>202</v>
      </c>
      <c r="F76" s="14" t="s">
        <v>230</v>
      </c>
      <c r="G76" s="72">
        <v>371.73</v>
      </c>
      <c r="H76" s="69">
        <v>0</v>
      </c>
      <c r="I76" s="72">
        <v>1292.5</v>
      </c>
      <c r="J76" s="72">
        <f t="shared" si="2"/>
        <v>347.69859844510796</v>
      </c>
      <c r="K76" s="72"/>
    </row>
    <row r="77" spans="2:11" x14ac:dyDescent="0.3">
      <c r="B77" s="9"/>
      <c r="C77" s="14"/>
      <c r="D77" s="14"/>
      <c r="E77" s="117" t="s">
        <v>121</v>
      </c>
      <c r="F77" s="14" t="s">
        <v>120</v>
      </c>
      <c r="G77" s="72">
        <v>27736.68</v>
      </c>
      <c r="H77" s="69">
        <v>17953</v>
      </c>
      <c r="I77" s="72">
        <v>23203.68</v>
      </c>
      <c r="J77" s="72">
        <f t="shared" si="2"/>
        <v>83.657020234577459</v>
      </c>
      <c r="K77" s="72">
        <f t="shared" si="3"/>
        <v>129.24681111791901</v>
      </c>
    </row>
    <row r="78" spans="2:11" x14ac:dyDescent="0.3">
      <c r="B78" s="9"/>
      <c r="C78" s="9"/>
      <c r="D78" s="9">
        <v>329</v>
      </c>
      <c r="E78" s="9"/>
      <c r="F78" s="9" t="s">
        <v>127</v>
      </c>
      <c r="G78" s="73">
        <v>6764.94</v>
      </c>
      <c r="H78" s="70">
        <f>+H79+H80+H83</f>
        <v>12680</v>
      </c>
      <c r="I78" s="73">
        <f>SUM(I79:I83)</f>
        <v>2168.16</v>
      </c>
      <c r="J78" s="73">
        <f t="shared" si="2"/>
        <v>32.049951662542462</v>
      </c>
      <c r="K78" s="73">
        <f t="shared" si="3"/>
        <v>17.099053627760252</v>
      </c>
    </row>
    <row r="79" spans="2:11" ht="26.4" x14ac:dyDescent="0.3">
      <c r="B79" s="9"/>
      <c r="C79" s="14"/>
      <c r="D79" s="14"/>
      <c r="E79" s="117" t="s">
        <v>124</v>
      </c>
      <c r="F79" s="14" t="s">
        <v>123</v>
      </c>
      <c r="G79" s="72">
        <v>348.2</v>
      </c>
      <c r="H79" s="69">
        <v>3185</v>
      </c>
      <c r="I79" s="72">
        <v>0</v>
      </c>
      <c r="J79" s="72">
        <f t="shared" si="2"/>
        <v>0</v>
      </c>
      <c r="K79" s="72"/>
    </row>
    <row r="80" spans="2:11" x14ac:dyDescent="0.3">
      <c r="B80" s="9"/>
      <c r="C80" s="14"/>
      <c r="D80" s="14"/>
      <c r="E80" s="117" t="s">
        <v>126</v>
      </c>
      <c r="F80" s="14" t="s">
        <v>125</v>
      </c>
      <c r="G80" s="72">
        <v>4991.78</v>
      </c>
      <c r="H80" s="69">
        <v>5513</v>
      </c>
      <c r="I80" s="72">
        <v>2025.27</v>
      </c>
      <c r="J80" s="72">
        <f t="shared" si="2"/>
        <v>40.572100533276704</v>
      </c>
      <c r="K80" s="72">
        <f t="shared" si="3"/>
        <v>36.736259749682567</v>
      </c>
    </row>
    <row r="81" spans="2:11" s="113" customFormat="1" x14ac:dyDescent="0.3">
      <c r="B81" s="9"/>
      <c r="C81" s="14"/>
      <c r="D81" s="14"/>
      <c r="E81" s="117">
        <v>3293</v>
      </c>
      <c r="F81" s="14" t="s">
        <v>267</v>
      </c>
      <c r="G81" s="72">
        <v>0</v>
      </c>
      <c r="H81" s="69">
        <v>0</v>
      </c>
      <c r="I81" s="72">
        <v>102.1</v>
      </c>
      <c r="J81" s="72"/>
      <c r="K81" s="72"/>
    </row>
    <row r="82" spans="2:11" x14ac:dyDescent="0.3">
      <c r="B82" s="9"/>
      <c r="C82" s="14"/>
      <c r="D82" s="14"/>
      <c r="E82" s="117" t="s">
        <v>203</v>
      </c>
      <c r="F82" s="14" t="s">
        <v>231</v>
      </c>
      <c r="G82" s="72">
        <v>146</v>
      </c>
      <c r="H82" s="69">
        <v>0</v>
      </c>
      <c r="I82" s="72">
        <v>0</v>
      </c>
      <c r="J82" s="72">
        <f t="shared" si="2"/>
        <v>0</v>
      </c>
      <c r="K82" s="72"/>
    </row>
    <row r="83" spans="2:11" s="86" customFormat="1" x14ac:dyDescent="0.3">
      <c r="B83" s="9"/>
      <c r="C83" s="14"/>
      <c r="D83" s="14"/>
      <c r="E83" s="117" t="s">
        <v>204</v>
      </c>
      <c r="F83" s="14" t="s">
        <v>183</v>
      </c>
      <c r="G83" s="72">
        <v>1278.9599999999998</v>
      </c>
      <c r="H83" s="69">
        <v>3982</v>
      </c>
      <c r="I83" s="72">
        <v>40.79</v>
      </c>
      <c r="J83" s="72">
        <f t="shared" si="2"/>
        <v>3.1893100644273478</v>
      </c>
      <c r="K83" s="72">
        <f t="shared" si="3"/>
        <v>1.0243596182822703</v>
      </c>
    </row>
    <row r="84" spans="2:11" s="86" customFormat="1" ht="18" customHeight="1" x14ac:dyDescent="0.3">
      <c r="B84" s="9"/>
      <c r="C84" s="9">
        <v>34</v>
      </c>
      <c r="D84" s="9"/>
      <c r="E84" s="9"/>
      <c r="F84" s="9" t="s">
        <v>149</v>
      </c>
      <c r="G84" s="73">
        <v>1680.63</v>
      </c>
      <c r="H84" s="70">
        <f>+H85</f>
        <v>2291</v>
      </c>
      <c r="I84" s="73">
        <f>SUM(I85)</f>
        <v>1534.68</v>
      </c>
      <c r="J84" s="73">
        <f t="shared" si="2"/>
        <v>91.315756591278259</v>
      </c>
      <c r="K84" s="73">
        <f t="shared" si="3"/>
        <v>66.987341772151893</v>
      </c>
    </row>
    <row r="85" spans="2:11" s="86" customFormat="1" x14ac:dyDescent="0.3">
      <c r="B85" s="9"/>
      <c r="C85" s="9"/>
      <c r="D85" s="9">
        <v>343</v>
      </c>
      <c r="E85" s="9"/>
      <c r="F85" s="9" t="s">
        <v>150</v>
      </c>
      <c r="G85" s="73">
        <v>1680.63</v>
      </c>
      <c r="H85" s="70">
        <f>+H86</f>
        <v>2291</v>
      </c>
      <c r="I85" s="73">
        <f>SUM(I86:I87)</f>
        <v>1534.68</v>
      </c>
      <c r="J85" s="73">
        <f t="shared" si="2"/>
        <v>91.315756591278259</v>
      </c>
      <c r="K85" s="73">
        <f t="shared" si="3"/>
        <v>66.987341772151893</v>
      </c>
    </row>
    <row r="86" spans="2:11" x14ac:dyDescent="0.3">
      <c r="B86" s="9"/>
      <c r="C86" s="14"/>
      <c r="D86" s="14"/>
      <c r="E86" s="117" t="s">
        <v>130</v>
      </c>
      <c r="F86" s="14" t="s">
        <v>129</v>
      </c>
      <c r="G86" s="72">
        <v>1680.63</v>
      </c>
      <c r="H86" s="69">
        <v>2291</v>
      </c>
      <c r="I86" s="72">
        <v>1529.96</v>
      </c>
      <c r="J86" s="72">
        <f t="shared" si="2"/>
        <v>91.034909527974634</v>
      </c>
      <c r="K86" s="72">
        <f t="shared" si="3"/>
        <v>66.781318201658664</v>
      </c>
    </row>
    <row r="87" spans="2:11" x14ac:dyDescent="0.3">
      <c r="B87" s="9"/>
      <c r="C87" s="14"/>
      <c r="D87" s="14"/>
      <c r="E87" s="117" t="s">
        <v>205</v>
      </c>
      <c r="F87" s="14" t="s">
        <v>232</v>
      </c>
      <c r="G87" s="72">
        <v>0</v>
      </c>
      <c r="H87" s="69">
        <v>0</v>
      </c>
      <c r="I87" s="72">
        <v>4.72</v>
      </c>
      <c r="J87" s="72"/>
      <c r="K87" s="72"/>
    </row>
    <row r="88" spans="2:11" x14ac:dyDescent="0.3">
      <c r="B88" s="9"/>
      <c r="C88" s="9">
        <v>36</v>
      </c>
      <c r="D88" s="9"/>
      <c r="E88" s="9"/>
      <c r="F88" s="9" t="s">
        <v>195</v>
      </c>
      <c r="G88" s="73">
        <v>0</v>
      </c>
      <c r="H88" s="69">
        <v>0</v>
      </c>
      <c r="I88" s="73">
        <f>SUM(I89)</f>
        <v>130000</v>
      </c>
      <c r="J88" s="73"/>
      <c r="K88" s="73"/>
    </row>
    <row r="89" spans="2:11" s="113" customFormat="1" x14ac:dyDescent="0.3">
      <c r="B89" s="9"/>
      <c r="C89" s="9"/>
      <c r="D89" s="9">
        <v>363</v>
      </c>
      <c r="E89" s="9"/>
      <c r="F89" s="9" t="s">
        <v>269</v>
      </c>
      <c r="G89" s="73">
        <v>0</v>
      </c>
      <c r="H89" s="69">
        <v>0</v>
      </c>
      <c r="I89" s="73">
        <f>SUM(I90)</f>
        <v>130000</v>
      </c>
      <c r="J89" s="73"/>
      <c r="K89" s="73"/>
    </row>
    <row r="90" spans="2:11" s="113" customFormat="1" x14ac:dyDescent="0.3">
      <c r="B90" s="9"/>
      <c r="C90" s="9"/>
      <c r="D90" s="9"/>
      <c r="E90" s="14">
        <v>3631</v>
      </c>
      <c r="F90" s="14" t="s">
        <v>268</v>
      </c>
      <c r="G90" s="73">
        <v>0</v>
      </c>
      <c r="H90" s="69">
        <v>0</v>
      </c>
      <c r="I90" s="72">
        <v>130000</v>
      </c>
      <c r="J90" s="73"/>
      <c r="K90" s="73"/>
    </row>
    <row r="91" spans="2:11" s="113" customFormat="1" ht="26.4" x14ac:dyDescent="0.3">
      <c r="B91" s="9"/>
      <c r="C91" s="9">
        <v>37</v>
      </c>
      <c r="D91" s="9"/>
      <c r="E91" s="9"/>
      <c r="F91" s="9" t="s">
        <v>151</v>
      </c>
      <c r="G91" s="73">
        <v>102139.91</v>
      </c>
      <c r="H91" s="70">
        <f>+H92</f>
        <v>138880</v>
      </c>
      <c r="I91" s="73">
        <f>SUM(I92)</f>
        <v>58703</v>
      </c>
      <c r="J91" s="73">
        <f t="shared" si="2"/>
        <v>57.473126812036547</v>
      </c>
      <c r="K91" s="73">
        <f t="shared" si="3"/>
        <v>42.268865207373274</v>
      </c>
    </row>
    <row r="92" spans="2:11" s="113" customFormat="1" ht="26.4" x14ac:dyDescent="0.3">
      <c r="B92" s="9"/>
      <c r="C92" s="9"/>
      <c r="D92" s="9">
        <v>372</v>
      </c>
      <c r="E92" s="9"/>
      <c r="F92" s="9" t="s">
        <v>152</v>
      </c>
      <c r="G92" s="73">
        <v>102139.91</v>
      </c>
      <c r="H92" s="70">
        <f>+H93+H94</f>
        <v>138880</v>
      </c>
      <c r="I92" s="73">
        <f>SUM(I93:I94)</f>
        <v>58703</v>
      </c>
      <c r="J92" s="73">
        <f t="shared" si="2"/>
        <v>57.473126812036547</v>
      </c>
      <c r="K92" s="73">
        <f t="shared" si="3"/>
        <v>42.268865207373274</v>
      </c>
    </row>
    <row r="93" spans="2:11" x14ac:dyDescent="0.3">
      <c r="B93" s="9"/>
      <c r="C93" s="14"/>
      <c r="D93" s="14"/>
      <c r="E93" s="117" t="s">
        <v>133</v>
      </c>
      <c r="F93" s="14" t="s">
        <v>132</v>
      </c>
      <c r="G93" s="72">
        <v>33683.64</v>
      </c>
      <c r="H93" s="69">
        <v>37470</v>
      </c>
      <c r="I93" s="72">
        <v>17792.89</v>
      </c>
      <c r="J93" s="72">
        <f t="shared" si="2"/>
        <v>52.823536886156006</v>
      </c>
      <c r="K93" s="72">
        <f t="shared" si="3"/>
        <v>47.485695222844946</v>
      </c>
    </row>
    <row r="94" spans="2:11" x14ac:dyDescent="0.3">
      <c r="B94" s="9"/>
      <c r="C94" s="14"/>
      <c r="D94" s="14"/>
      <c r="E94" s="117" t="s">
        <v>135</v>
      </c>
      <c r="F94" s="14" t="s">
        <v>134</v>
      </c>
      <c r="G94" s="72">
        <v>68456.27</v>
      </c>
      <c r="H94" s="69">
        <v>101410</v>
      </c>
      <c r="I94" s="72">
        <v>40910.11</v>
      </c>
      <c r="J94" s="72">
        <f t="shared" si="2"/>
        <v>59.760939355883693</v>
      </c>
      <c r="K94" s="72">
        <f t="shared" si="3"/>
        <v>40.341297702396211</v>
      </c>
    </row>
    <row r="95" spans="2:11" s="113" customFormat="1" x14ac:dyDescent="0.3">
      <c r="B95" s="9">
        <v>4</v>
      </c>
      <c r="C95" s="9"/>
      <c r="D95" s="9"/>
      <c r="E95" s="9"/>
      <c r="F95" s="9" t="s">
        <v>153</v>
      </c>
      <c r="G95" s="73">
        <v>77731.510000000009</v>
      </c>
      <c r="H95" s="70">
        <f>SUM(H96+H106)</f>
        <v>13500</v>
      </c>
      <c r="I95" s="73">
        <f>SUM(I96)</f>
        <v>1325.05</v>
      </c>
      <c r="J95" s="73">
        <f t="shared" si="2"/>
        <v>1.7046497617246852</v>
      </c>
      <c r="K95" s="73"/>
    </row>
    <row r="96" spans="2:11" s="113" customFormat="1" ht="26.4" x14ac:dyDescent="0.3">
      <c r="B96" s="9"/>
      <c r="C96" s="9">
        <v>42</v>
      </c>
      <c r="D96" s="9"/>
      <c r="E96" s="9"/>
      <c r="F96" s="9" t="s">
        <v>154</v>
      </c>
      <c r="G96" s="73">
        <v>71544.010000000009</v>
      </c>
      <c r="H96" s="70">
        <f>SUM(H97+H104)</f>
        <v>5000</v>
      </c>
      <c r="I96" s="73">
        <f>SUM(I97+I104)</f>
        <v>1325.05</v>
      </c>
      <c r="J96" s="73">
        <f>SUM(I96/G96*100)</f>
        <v>1.8520767846252955</v>
      </c>
      <c r="K96" s="73">
        <f>SUM(I96/H96*100)</f>
        <v>26.500999999999998</v>
      </c>
    </row>
    <row r="97" spans="2:11" x14ac:dyDescent="0.3">
      <c r="B97" s="9"/>
      <c r="C97" s="9"/>
      <c r="D97" s="9">
        <v>422</v>
      </c>
      <c r="E97" s="9"/>
      <c r="F97" s="9" t="s">
        <v>155</v>
      </c>
      <c r="G97" s="73">
        <v>15186.599999999999</v>
      </c>
      <c r="H97" s="70">
        <f>SUM(H98:H103)</f>
        <v>5000</v>
      </c>
      <c r="I97" s="73">
        <f>SUM(I98:I103)</f>
        <v>1325.05</v>
      </c>
      <c r="J97" s="73">
        <f>SUM(I97/G97*100)</f>
        <v>8.7251260980074541</v>
      </c>
      <c r="K97" s="73">
        <f>SUM(I97/H97*100)</f>
        <v>26.500999999999998</v>
      </c>
    </row>
    <row r="98" spans="2:11" s="86" customFormat="1" x14ac:dyDescent="0.3">
      <c r="B98" s="9"/>
      <c r="C98" s="14"/>
      <c r="D98" s="14"/>
      <c r="E98" s="14">
        <v>4221</v>
      </c>
      <c r="F98" s="14" t="s">
        <v>190</v>
      </c>
      <c r="G98" s="72">
        <v>2977.01</v>
      </c>
      <c r="H98" s="69">
        <v>2500</v>
      </c>
      <c r="I98" s="72">
        <v>0</v>
      </c>
      <c r="J98" s="72"/>
      <c r="K98" s="72"/>
    </row>
    <row r="99" spans="2:11" x14ac:dyDescent="0.3">
      <c r="B99" s="9"/>
      <c r="C99" s="14"/>
      <c r="D99" s="14"/>
      <c r="E99" s="117" t="s">
        <v>211</v>
      </c>
      <c r="F99" s="14" t="s">
        <v>233</v>
      </c>
      <c r="G99" s="72">
        <v>601.95000000000005</v>
      </c>
      <c r="H99" s="69">
        <v>2500</v>
      </c>
      <c r="I99" s="72">
        <v>0</v>
      </c>
      <c r="J99" s="72"/>
      <c r="K99" s="72"/>
    </row>
    <row r="100" spans="2:11" s="113" customFormat="1" x14ac:dyDescent="0.3">
      <c r="B100" s="9"/>
      <c r="C100" s="14"/>
      <c r="D100" s="14"/>
      <c r="E100" s="117" t="s">
        <v>226</v>
      </c>
      <c r="F100" s="14" t="s">
        <v>234</v>
      </c>
      <c r="G100" s="72">
        <v>0</v>
      </c>
      <c r="H100" s="69">
        <v>0</v>
      </c>
      <c r="I100" s="72">
        <v>0</v>
      </c>
      <c r="J100" s="72" t="s">
        <v>249</v>
      </c>
      <c r="K100" s="72"/>
    </row>
    <row r="101" spans="2:11" s="113" customFormat="1" x14ac:dyDescent="0.3">
      <c r="B101" s="9"/>
      <c r="C101" s="14"/>
      <c r="D101" s="14"/>
      <c r="E101" s="117" t="s">
        <v>212</v>
      </c>
      <c r="F101" s="14" t="s">
        <v>235</v>
      </c>
      <c r="G101" s="72">
        <v>3573</v>
      </c>
      <c r="H101" s="69">
        <v>0</v>
      </c>
      <c r="I101" s="72">
        <v>0</v>
      </c>
      <c r="J101" s="72"/>
      <c r="K101" s="72"/>
    </row>
    <row r="102" spans="2:11" x14ac:dyDescent="0.3">
      <c r="B102" s="9"/>
      <c r="C102" s="14"/>
      <c r="D102" s="14"/>
      <c r="E102" s="117" t="s">
        <v>213</v>
      </c>
      <c r="F102" s="14" t="s">
        <v>236</v>
      </c>
      <c r="G102" s="72">
        <v>1888.09</v>
      </c>
      <c r="H102" s="69">
        <v>0</v>
      </c>
      <c r="I102" s="72">
        <v>0</v>
      </c>
      <c r="J102" s="72"/>
      <c r="K102" s="72"/>
    </row>
    <row r="103" spans="2:11" x14ac:dyDescent="0.3">
      <c r="B103" s="9"/>
      <c r="C103" s="14"/>
      <c r="D103" s="14"/>
      <c r="E103" s="14">
        <v>4227</v>
      </c>
      <c r="F103" s="14" t="s">
        <v>136</v>
      </c>
      <c r="G103" s="72">
        <v>6146.55</v>
      </c>
      <c r="H103" s="69">
        <v>0</v>
      </c>
      <c r="I103" s="72">
        <v>1325.05</v>
      </c>
      <c r="J103" s="72">
        <f t="shared" si="2"/>
        <v>21.557621755293617</v>
      </c>
      <c r="K103" s="72"/>
    </row>
    <row r="104" spans="2:11" x14ac:dyDescent="0.3">
      <c r="B104" s="9"/>
      <c r="C104" s="9"/>
      <c r="D104" s="9">
        <v>423</v>
      </c>
      <c r="E104" s="9"/>
      <c r="F104" s="115" t="s">
        <v>194</v>
      </c>
      <c r="G104" s="73">
        <v>56357.41</v>
      </c>
      <c r="H104" s="70">
        <v>0</v>
      </c>
      <c r="I104" s="73">
        <f>SUM(I105)</f>
        <v>0</v>
      </c>
      <c r="J104" s="73">
        <f t="shared" si="2"/>
        <v>0</v>
      </c>
      <c r="K104" s="73"/>
    </row>
    <row r="105" spans="2:11" s="86" customFormat="1" x14ac:dyDescent="0.3">
      <c r="B105" s="9"/>
      <c r="C105" s="14"/>
      <c r="D105" s="14"/>
      <c r="E105" s="14">
        <v>4231</v>
      </c>
      <c r="F105" s="114" t="s">
        <v>193</v>
      </c>
      <c r="G105" s="72">
        <v>56357.41</v>
      </c>
      <c r="H105" s="69">
        <v>0</v>
      </c>
      <c r="I105" s="72">
        <v>0</v>
      </c>
      <c r="J105" s="72">
        <f t="shared" si="2"/>
        <v>0</v>
      </c>
      <c r="K105" s="72"/>
    </row>
    <row r="106" spans="2:11" s="86" customFormat="1" ht="26.4" x14ac:dyDescent="0.3">
      <c r="B106" s="9"/>
      <c r="C106" s="9">
        <v>45</v>
      </c>
      <c r="D106" s="9"/>
      <c r="E106" s="9"/>
      <c r="F106" s="9" t="s">
        <v>156</v>
      </c>
      <c r="G106" s="73">
        <v>6187.5</v>
      </c>
      <c r="H106" s="70">
        <f>SUM(H107)</f>
        <v>8500</v>
      </c>
      <c r="I106" s="73">
        <f>SUM(I107+I109)</f>
        <v>0</v>
      </c>
      <c r="J106" s="73"/>
      <c r="K106" s="73"/>
    </row>
    <row r="107" spans="2:11" s="113" customFormat="1" x14ac:dyDescent="0.3">
      <c r="B107" s="9"/>
      <c r="C107" s="9"/>
      <c r="D107" s="9">
        <v>451</v>
      </c>
      <c r="E107" s="9"/>
      <c r="F107" s="9" t="s">
        <v>266</v>
      </c>
      <c r="G107" s="73">
        <v>0</v>
      </c>
      <c r="H107" s="70">
        <f>SUM(H108)</f>
        <v>8500</v>
      </c>
      <c r="I107" s="73">
        <f>SUM(I108)</f>
        <v>0</v>
      </c>
      <c r="J107" s="73"/>
      <c r="K107" s="73"/>
    </row>
    <row r="108" spans="2:11" s="113" customFormat="1" x14ac:dyDescent="0.3">
      <c r="B108" s="9"/>
      <c r="C108" s="14"/>
      <c r="D108" s="14"/>
      <c r="E108" s="14">
        <v>4511</v>
      </c>
      <c r="F108" s="14" t="s">
        <v>266</v>
      </c>
      <c r="G108" s="72">
        <v>0</v>
      </c>
      <c r="H108" s="69">
        <v>8500</v>
      </c>
      <c r="I108" s="72">
        <v>0</v>
      </c>
      <c r="J108" s="72"/>
      <c r="K108" s="72"/>
    </row>
    <row r="109" spans="2:11" x14ac:dyDescent="0.3">
      <c r="B109" s="9"/>
      <c r="C109" s="9"/>
      <c r="D109" s="9">
        <v>452</v>
      </c>
      <c r="E109" s="9"/>
      <c r="F109" s="9" t="s">
        <v>189</v>
      </c>
      <c r="G109" s="73">
        <v>6187.5</v>
      </c>
      <c r="H109" s="70">
        <v>0</v>
      </c>
      <c r="I109" s="73">
        <f>SUM(I110)</f>
        <v>0</v>
      </c>
      <c r="J109" s="73"/>
      <c r="K109" s="73"/>
    </row>
    <row r="110" spans="2:11" x14ac:dyDescent="0.3">
      <c r="B110" s="9"/>
      <c r="C110" s="14"/>
      <c r="D110" s="14"/>
      <c r="E110" s="14">
        <v>4521</v>
      </c>
      <c r="F110" s="14" t="s">
        <v>189</v>
      </c>
      <c r="G110" s="72">
        <v>6187.5</v>
      </c>
      <c r="H110" s="69">
        <v>0</v>
      </c>
      <c r="I110" s="72">
        <v>0</v>
      </c>
      <c r="J110" s="72"/>
      <c r="K110" s="72"/>
    </row>
  </sheetData>
  <mergeCells count="7">
    <mergeCell ref="B2:K2"/>
    <mergeCell ref="B4:K4"/>
    <mergeCell ref="B6:K6"/>
    <mergeCell ref="B42:F42"/>
    <mergeCell ref="B9:F9"/>
    <mergeCell ref="B41:F41"/>
    <mergeCell ref="B8:F8"/>
  </mergeCells>
  <pageMargins left="0.25" right="0.25" top="0.75" bottom="0.75" header="0.3" footer="0.3"/>
  <pageSetup paperSize="9" scale="72" fitToHeight="0" orientation="portrait" r:id="rId1"/>
  <rowBreaks count="1" manualBreakCount="1">
    <brk id="40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55"/>
  <sheetViews>
    <sheetView topLeftCell="A10" zoomScaleNormal="100" workbookViewId="0">
      <selection activeCell="G30" sqref="G30"/>
    </sheetView>
  </sheetViews>
  <sheetFormatPr defaultRowHeight="14.4" x14ac:dyDescent="0.3"/>
  <cols>
    <col min="2" max="2" width="37.6640625" customWidth="1"/>
    <col min="3" max="4" width="17.21875" customWidth="1"/>
    <col min="5" max="5" width="16.6640625" customWidth="1"/>
    <col min="6" max="7" width="9.33203125" customWidth="1"/>
    <col min="8" max="8" width="10.6640625" bestFit="1" customWidth="1"/>
    <col min="10" max="10" width="10.5546875" bestFit="1" customWidth="1"/>
  </cols>
  <sheetData>
    <row r="1" spans="2:8" ht="17.399999999999999" x14ac:dyDescent="0.3">
      <c r="B1" s="3"/>
      <c r="C1" s="3"/>
      <c r="D1" s="3"/>
      <c r="E1" s="4"/>
      <c r="F1" s="4"/>
      <c r="G1" s="4"/>
    </row>
    <row r="2" spans="2:8" ht="15.75" customHeight="1" x14ac:dyDescent="0.3">
      <c r="B2" s="133" t="s">
        <v>36</v>
      </c>
      <c r="C2" s="133"/>
      <c r="D2" s="133"/>
      <c r="E2" s="133"/>
      <c r="F2" s="133"/>
      <c r="G2" s="133"/>
    </row>
    <row r="3" spans="2:8" ht="17.399999999999999" x14ac:dyDescent="0.3">
      <c r="B3" s="3"/>
      <c r="C3" s="3"/>
      <c r="D3" s="3"/>
      <c r="E3" s="4"/>
      <c r="F3" s="4"/>
      <c r="G3" s="4"/>
    </row>
    <row r="4" spans="2:8" ht="39.6" x14ac:dyDescent="0.3">
      <c r="B4" s="40" t="s">
        <v>3</v>
      </c>
      <c r="C4" s="40" t="s">
        <v>188</v>
      </c>
      <c r="D4" s="40" t="s">
        <v>261</v>
      </c>
      <c r="E4" s="40" t="s">
        <v>262</v>
      </c>
      <c r="F4" s="40" t="s">
        <v>21</v>
      </c>
      <c r="G4" s="40" t="s">
        <v>49</v>
      </c>
    </row>
    <row r="5" spans="2:8" x14ac:dyDescent="0.3">
      <c r="B5" s="40">
        <v>1</v>
      </c>
      <c r="C5" s="43">
        <v>2</v>
      </c>
      <c r="D5" s="43">
        <v>3</v>
      </c>
      <c r="E5" s="43">
        <v>4</v>
      </c>
      <c r="F5" s="43" t="s">
        <v>184</v>
      </c>
      <c r="G5" s="43" t="s">
        <v>185</v>
      </c>
    </row>
    <row r="6" spans="2:8" s="74" customFormat="1" x14ac:dyDescent="0.3">
      <c r="B6" s="9" t="s">
        <v>46</v>
      </c>
      <c r="C6" s="71">
        <f>+C7+C10+C12+C14+C17</f>
        <v>4515549.5</v>
      </c>
      <c r="D6" s="71">
        <f>SUM(D7+D10+D12+D14+D17)</f>
        <v>3364888</v>
      </c>
      <c r="E6" s="71">
        <f>SUM(E7+E10+E12+E14+E17)</f>
        <v>2811086.1500000004</v>
      </c>
      <c r="F6" s="91">
        <f t="shared" ref="F6:F13" si="0">+E6/C6*100</f>
        <v>62.253467711958436</v>
      </c>
      <c r="G6" s="91">
        <f>+E6/D6*100</f>
        <v>83.541744925834095</v>
      </c>
    </row>
    <row r="7" spans="2:8" s="74" customFormat="1" x14ac:dyDescent="0.3">
      <c r="B7" s="9" t="s">
        <v>12</v>
      </c>
      <c r="C7" s="70">
        <f>+C8+C9</f>
        <v>3618396.4799999995</v>
      </c>
      <c r="D7" s="70">
        <f>SUM(D8:D9)</f>
        <v>3109439</v>
      </c>
      <c r="E7" s="70">
        <f>SUM(E8:E9)</f>
        <v>2584695.0300000003</v>
      </c>
      <c r="F7" s="91">
        <f t="shared" si="0"/>
        <v>71.432056831981015</v>
      </c>
      <c r="G7" s="91">
        <f>+E7/D7*100</f>
        <v>83.12415937408646</v>
      </c>
    </row>
    <row r="8" spans="2:8" x14ac:dyDescent="0.3">
      <c r="B8" s="24" t="s">
        <v>13</v>
      </c>
      <c r="C8" s="72">
        <v>3528892.1599999997</v>
      </c>
      <c r="D8" s="72">
        <v>3109439</v>
      </c>
      <c r="E8" s="72">
        <v>2576853.4900000002</v>
      </c>
      <c r="F8" s="92">
        <f>SUM(E8/C8*100)</f>
        <v>73.021599220532735</v>
      </c>
      <c r="G8" s="92">
        <f>SUM(E8/D8*100)</f>
        <v>82.87197433363383</v>
      </c>
      <c r="H8" s="60"/>
    </row>
    <row r="9" spans="2:8" x14ac:dyDescent="0.3">
      <c r="B9" s="25" t="s">
        <v>14</v>
      </c>
      <c r="C9" s="72">
        <v>89504.320000000007</v>
      </c>
      <c r="D9" s="72">
        <f t="shared" ref="D9:D11" si="1">+D23</f>
        <v>0</v>
      </c>
      <c r="E9" s="72">
        <v>7841.54</v>
      </c>
      <c r="F9" s="92">
        <f t="shared" si="0"/>
        <v>8.7610743257979049</v>
      </c>
      <c r="G9" s="92"/>
      <c r="H9" s="60"/>
    </row>
    <row r="10" spans="2:8" s="74" customFormat="1" x14ac:dyDescent="0.3">
      <c r="B10" s="9" t="s">
        <v>18</v>
      </c>
      <c r="C10" s="73">
        <f>+C11</f>
        <v>13241.560000000001</v>
      </c>
      <c r="D10" s="73">
        <f t="shared" si="1"/>
        <v>11282</v>
      </c>
      <c r="E10" s="73">
        <f>SUM(E11)</f>
        <v>8276.14</v>
      </c>
      <c r="F10" s="91">
        <f t="shared" si="0"/>
        <v>62.501246076746227</v>
      </c>
      <c r="G10" s="91">
        <f t="shared" ref="G9:G16" si="2">+E10/D10*100</f>
        <v>73.357028895585884</v>
      </c>
      <c r="H10" s="60"/>
    </row>
    <row r="11" spans="2:8" x14ac:dyDescent="0.3">
      <c r="B11" s="26" t="s">
        <v>19</v>
      </c>
      <c r="C11" s="72">
        <v>13241.560000000001</v>
      </c>
      <c r="D11" s="72">
        <f t="shared" si="1"/>
        <v>11282</v>
      </c>
      <c r="E11" s="72">
        <v>8276.14</v>
      </c>
      <c r="F11" s="92">
        <f t="shared" si="0"/>
        <v>62.501246076746227</v>
      </c>
      <c r="G11" s="92">
        <f t="shared" si="2"/>
        <v>73.357028895585884</v>
      </c>
      <c r="H11" s="60"/>
    </row>
    <row r="12" spans="2:8" s="74" customFormat="1" x14ac:dyDescent="0.3">
      <c r="B12" s="9" t="s">
        <v>158</v>
      </c>
      <c r="C12" s="73">
        <f>+C13</f>
        <v>282948.02</v>
      </c>
      <c r="D12" s="73">
        <f>SUM(D13)</f>
        <v>231467</v>
      </c>
      <c r="E12" s="73">
        <f>SUM(E13)</f>
        <v>156319.48000000001</v>
      </c>
      <c r="F12" s="91">
        <f t="shared" si="0"/>
        <v>55.24671280611895</v>
      </c>
      <c r="G12" s="91">
        <f t="shared" si="2"/>
        <v>67.5342403020733</v>
      </c>
      <c r="H12" s="60"/>
    </row>
    <row r="13" spans="2:8" x14ac:dyDescent="0.3">
      <c r="B13" s="26" t="s">
        <v>159</v>
      </c>
      <c r="C13" s="72">
        <v>282948.02</v>
      </c>
      <c r="D13" s="72">
        <v>231467</v>
      </c>
      <c r="E13" s="72">
        <v>156319.48000000001</v>
      </c>
      <c r="F13" s="92">
        <f t="shared" si="0"/>
        <v>55.24671280611895</v>
      </c>
      <c r="G13" s="92">
        <f t="shared" si="2"/>
        <v>67.5342403020733</v>
      </c>
      <c r="H13" s="60"/>
    </row>
    <row r="14" spans="2:8" s="74" customFormat="1" x14ac:dyDescent="0.3">
      <c r="B14" s="9" t="s">
        <v>160</v>
      </c>
      <c r="C14" s="73">
        <f t="shared" ref="C14" si="3">+C15+C16</f>
        <v>576955.5</v>
      </c>
      <c r="D14" s="73">
        <f t="shared" ref="D14:G14" si="4">+D15+D16</f>
        <v>0</v>
      </c>
      <c r="E14" s="73">
        <f>SUM(E15:E16)</f>
        <v>48195.5</v>
      </c>
      <c r="F14" s="73">
        <f t="shared" si="4"/>
        <v>14.150668080089359</v>
      </c>
      <c r="G14" s="73"/>
      <c r="H14" s="60"/>
    </row>
    <row r="15" spans="2:8" x14ac:dyDescent="0.3">
      <c r="B15" s="26" t="s">
        <v>163</v>
      </c>
      <c r="C15" s="72">
        <v>69764.34</v>
      </c>
      <c r="D15" s="72">
        <v>0</v>
      </c>
      <c r="E15" s="72">
        <v>3760</v>
      </c>
      <c r="F15" s="92">
        <f>SUM(E15/C15*100)</f>
        <v>5.3895729537468569</v>
      </c>
      <c r="G15" s="92"/>
      <c r="H15" s="60"/>
    </row>
    <row r="16" spans="2:8" x14ac:dyDescent="0.3">
      <c r="B16" s="26" t="s">
        <v>164</v>
      </c>
      <c r="C16" s="72">
        <v>507191.16000000003</v>
      </c>
      <c r="D16" s="72">
        <v>0</v>
      </c>
      <c r="E16" s="72">
        <v>44435.5</v>
      </c>
      <c r="F16" s="92">
        <f>+E16/C16*100</f>
        <v>8.7610951263425019</v>
      </c>
      <c r="G16" s="92"/>
      <c r="H16" s="60"/>
    </row>
    <row r="17" spans="2:10" s="74" customFormat="1" x14ac:dyDescent="0.3">
      <c r="B17" s="9" t="s">
        <v>161</v>
      </c>
      <c r="C17" s="73">
        <f>+C18</f>
        <v>24007.940000000002</v>
      </c>
      <c r="D17" s="73">
        <f>SUM(D18)</f>
        <v>12700</v>
      </c>
      <c r="E17" s="73">
        <f>SUM(E18)</f>
        <v>13600</v>
      </c>
      <c r="F17" s="91">
        <f>+E17/C17*100</f>
        <v>56.647925644599241</v>
      </c>
      <c r="G17" s="91">
        <f>+E17/D17*100</f>
        <v>107.08661417322836</v>
      </c>
      <c r="H17" s="60"/>
    </row>
    <row r="18" spans="2:10" x14ac:dyDescent="0.3">
      <c r="B18" s="26" t="s">
        <v>162</v>
      </c>
      <c r="C18" s="72">
        <v>24007.940000000002</v>
      </c>
      <c r="D18" s="72">
        <v>12700</v>
      </c>
      <c r="E18" s="72">
        <v>13600</v>
      </c>
      <c r="F18" s="92">
        <f>+E18/C18*100</f>
        <v>56.647925644599241</v>
      </c>
      <c r="G18" s="92">
        <f>+E18/D18*100</f>
        <v>107.08661417322836</v>
      </c>
      <c r="H18" s="60"/>
    </row>
    <row r="19" spans="2:10" x14ac:dyDescent="0.3">
      <c r="B19" s="26"/>
      <c r="C19" s="72"/>
      <c r="D19" s="69"/>
      <c r="E19" s="72"/>
      <c r="F19" s="91"/>
      <c r="G19" s="91"/>
      <c r="J19" s="112"/>
    </row>
    <row r="20" spans="2:10" ht="15.75" customHeight="1" x14ac:dyDescent="0.3">
      <c r="B20" s="9" t="s">
        <v>47</v>
      </c>
      <c r="C20" s="84">
        <v>4288883.99</v>
      </c>
      <c r="D20" s="71">
        <f>SUM(D21+D24+D26+D28+D31)</f>
        <v>4364731</v>
      </c>
      <c r="E20" s="84">
        <f>SUM(E21+E24+E26+E28+E31)</f>
        <v>2796351.0400000005</v>
      </c>
      <c r="F20" s="91">
        <f t="shared" ref="F20:F27" si="5">+E20/C20*100</f>
        <v>65.199969188254968</v>
      </c>
      <c r="G20" s="91">
        <f>+E20/D20*100</f>
        <v>64.066973199493859</v>
      </c>
      <c r="I20" s="85"/>
      <c r="J20" s="112"/>
    </row>
    <row r="21" spans="2:10" s="74" customFormat="1" x14ac:dyDescent="0.3">
      <c r="B21" s="9" t="s">
        <v>12</v>
      </c>
      <c r="C21" s="57">
        <f>+C22+C23</f>
        <v>3595355.56</v>
      </c>
      <c r="D21" s="70">
        <f>+D22+D23</f>
        <v>4091527</v>
      </c>
      <c r="E21" s="57">
        <f>SUM(E22:E23)</f>
        <v>2570525.41</v>
      </c>
      <c r="F21" s="91">
        <f t="shared" si="5"/>
        <v>71.495721830638644</v>
      </c>
      <c r="G21" s="91">
        <f>+E21/D21*100</f>
        <v>62.825576123535299</v>
      </c>
      <c r="I21" s="85"/>
      <c r="J21" s="112"/>
    </row>
    <row r="22" spans="2:10" x14ac:dyDescent="0.3">
      <c r="B22" s="24" t="s">
        <v>13</v>
      </c>
      <c r="C22" s="72">
        <v>3505851.24</v>
      </c>
      <c r="D22" s="72">
        <v>4091527</v>
      </c>
      <c r="E22" s="72">
        <v>2562683.87</v>
      </c>
      <c r="F22" s="92">
        <f t="shared" si="5"/>
        <v>73.097336269179522</v>
      </c>
      <c r="G22" s="92">
        <f>+E22/D22*100</f>
        <v>62.633922982788583</v>
      </c>
      <c r="I22" s="85"/>
      <c r="J22" s="112"/>
    </row>
    <row r="23" spans="2:10" x14ac:dyDescent="0.3">
      <c r="B23" s="25" t="s">
        <v>14</v>
      </c>
      <c r="C23" s="72">
        <v>89504.319999999978</v>
      </c>
      <c r="D23" s="72">
        <v>0</v>
      </c>
      <c r="E23" s="72">
        <v>7841.54</v>
      </c>
      <c r="F23" s="92">
        <f t="shared" si="5"/>
        <v>8.7610743257979067</v>
      </c>
      <c r="G23" s="92"/>
      <c r="I23" s="85"/>
      <c r="J23" s="112"/>
    </row>
    <row r="24" spans="2:10" s="74" customFormat="1" x14ac:dyDescent="0.3">
      <c r="B24" s="9" t="s">
        <v>18</v>
      </c>
      <c r="C24" s="73">
        <f>+C25</f>
        <v>14365.93</v>
      </c>
      <c r="D24" s="73">
        <v>11282</v>
      </c>
      <c r="E24" s="73">
        <f>SUM(E25)</f>
        <v>3025.71</v>
      </c>
      <c r="F24" s="91">
        <f t="shared" si="5"/>
        <v>21.061706412324156</v>
      </c>
      <c r="G24" s="91">
        <f t="shared" ref="G23:G32" si="6">+E24/D24*100</f>
        <v>26.818915085977661</v>
      </c>
      <c r="I24" s="85"/>
      <c r="J24" s="112"/>
    </row>
    <row r="25" spans="2:10" x14ac:dyDescent="0.3">
      <c r="B25" s="26" t="s">
        <v>19</v>
      </c>
      <c r="C25" s="72">
        <v>14365.93</v>
      </c>
      <c r="D25" s="72">
        <v>11282</v>
      </c>
      <c r="E25" s="72">
        <v>3025.71</v>
      </c>
      <c r="F25" s="92">
        <f t="shared" si="5"/>
        <v>21.061706412324156</v>
      </c>
      <c r="G25" s="92">
        <f t="shared" si="6"/>
        <v>26.818915085977661</v>
      </c>
      <c r="I25" s="85"/>
      <c r="J25" s="112"/>
    </row>
    <row r="26" spans="2:10" s="74" customFormat="1" x14ac:dyDescent="0.3">
      <c r="B26" s="9" t="s">
        <v>158</v>
      </c>
      <c r="C26" s="73">
        <f>+C27</f>
        <v>139585.80000000002</v>
      </c>
      <c r="D26" s="73">
        <f>+D27</f>
        <v>237222</v>
      </c>
      <c r="E26" s="73">
        <f>SUM(E27)</f>
        <v>130736.37</v>
      </c>
      <c r="F26" s="91">
        <f t="shared" si="5"/>
        <v>93.660221885034133</v>
      </c>
      <c r="G26" s="91">
        <f t="shared" si="6"/>
        <v>55.111401977894126</v>
      </c>
      <c r="I26" s="85"/>
      <c r="J26" s="112"/>
    </row>
    <row r="27" spans="2:10" x14ac:dyDescent="0.3">
      <c r="B27" s="26" t="s">
        <v>159</v>
      </c>
      <c r="C27" s="72">
        <v>139585.80000000002</v>
      </c>
      <c r="D27" s="72">
        <v>237222</v>
      </c>
      <c r="E27" s="72">
        <v>130736.37</v>
      </c>
      <c r="F27" s="92">
        <f t="shared" si="5"/>
        <v>93.660221885034133</v>
      </c>
      <c r="G27" s="92">
        <f t="shared" si="6"/>
        <v>55.111401977894126</v>
      </c>
      <c r="I27" s="85"/>
      <c r="J27" s="112"/>
    </row>
    <row r="28" spans="2:10" s="74" customFormat="1" x14ac:dyDescent="0.3">
      <c r="B28" s="9" t="s">
        <v>160</v>
      </c>
      <c r="C28" s="73">
        <f t="shared" ref="C28" si="7">+C29+C30</f>
        <v>523491.32999999996</v>
      </c>
      <c r="D28" s="73">
        <f t="shared" ref="D28:F28" si="8">+D29+D30</f>
        <v>12000</v>
      </c>
      <c r="E28" s="73">
        <f>SUM(E29:E30)</f>
        <v>84354.08</v>
      </c>
      <c r="F28" s="73">
        <f t="shared" si="8"/>
        <v>253.65780479256068</v>
      </c>
      <c r="G28" s="73">
        <f t="shared" si="6"/>
        <v>702.95066666666673</v>
      </c>
      <c r="I28" s="85"/>
      <c r="J28" s="87"/>
    </row>
    <row r="29" spans="2:10" x14ac:dyDescent="0.3">
      <c r="B29" s="26" t="s">
        <v>163</v>
      </c>
      <c r="C29" s="72">
        <v>16300.17</v>
      </c>
      <c r="D29" s="72">
        <v>12000</v>
      </c>
      <c r="E29" s="72">
        <v>39918.58</v>
      </c>
      <c r="F29" s="92">
        <f>+E29/C29*100</f>
        <v>244.89670966621819</v>
      </c>
      <c r="G29" s="92"/>
      <c r="I29" s="85"/>
      <c r="J29" s="87"/>
    </row>
    <row r="30" spans="2:10" x14ac:dyDescent="0.3">
      <c r="B30" s="26" t="s">
        <v>164</v>
      </c>
      <c r="C30" s="72">
        <v>507191.16</v>
      </c>
      <c r="D30" s="72">
        <v>0</v>
      </c>
      <c r="E30" s="72">
        <v>44435.5</v>
      </c>
      <c r="F30" s="92">
        <f>+E30/C30*100</f>
        <v>8.7610951263425019</v>
      </c>
      <c r="G30" s="92"/>
    </row>
    <row r="31" spans="2:10" s="74" customFormat="1" x14ac:dyDescent="0.3">
      <c r="B31" s="9" t="s">
        <v>161</v>
      </c>
      <c r="C31" s="73">
        <f>+C32</f>
        <v>16085.370000000003</v>
      </c>
      <c r="D31" s="73">
        <f>SUM(D32)</f>
        <v>12700</v>
      </c>
      <c r="E31" s="73">
        <f>SUM(E32)</f>
        <v>7709.47</v>
      </c>
      <c r="F31" s="91">
        <f>+E31/C31*100</f>
        <v>47.928459214802018</v>
      </c>
      <c r="G31" s="91">
        <f t="shared" si="6"/>
        <v>60.704488188976377</v>
      </c>
    </row>
    <row r="32" spans="2:10" x14ac:dyDescent="0.3">
      <c r="B32" s="26" t="s">
        <v>162</v>
      </c>
      <c r="C32" s="72">
        <v>16085.370000000003</v>
      </c>
      <c r="D32" s="72">
        <v>12700</v>
      </c>
      <c r="E32" s="72">
        <v>7709.47</v>
      </c>
      <c r="F32" s="92">
        <f>SUM(E32/C32*100)</f>
        <v>47.928459214802018</v>
      </c>
      <c r="G32" s="92">
        <f t="shared" si="6"/>
        <v>60.704488188976377</v>
      </c>
    </row>
    <row r="33" spans="3:7" x14ac:dyDescent="0.3">
      <c r="C33" s="60"/>
      <c r="D33" s="60"/>
      <c r="E33" s="60"/>
      <c r="F33" s="67"/>
      <c r="G33" s="67"/>
    </row>
    <row r="34" spans="3:7" x14ac:dyDescent="0.3">
      <c r="C34" s="60"/>
      <c r="D34" s="60"/>
      <c r="E34" s="60"/>
      <c r="F34" s="67"/>
      <c r="G34" s="67"/>
    </row>
    <row r="35" spans="3:7" x14ac:dyDescent="0.3">
      <c r="C35" s="60"/>
      <c r="D35" s="60"/>
      <c r="E35" s="60"/>
      <c r="F35" s="67"/>
      <c r="G35" s="67"/>
    </row>
    <row r="36" spans="3:7" x14ac:dyDescent="0.3">
      <c r="C36" s="60"/>
      <c r="D36" s="60"/>
      <c r="E36" s="60"/>
      <c r="F36" s="67"/>
      <c r="G36" s="67"/>
    </row>
    <row r="37" spans="3:7" x14ac:dyDescent="0.3">
      <c r="C37" s="60"/>
      <c r="D37" s="60"/>
      <c r="E37" s="60"/>
      <c r="F37" s="67"/>
      <c r="G37" s="67"/>
    </row>
    <row r="38" spans="3:7" x14ac:dyDescent="0.3">
      <c r="C38" s="60"/>
      <c r="D38" s="60"/>
      <c r="E38" s="60"/>
      <c r="F38" s="67"/>
      <c r="G38" s="67"/>
    </row>
    <row r="39" spans="3:7" x14ac:dyDescent="0.3">
      <c r="C39" s="60"/>
      <c r="D39" s="60"/>
      <c r="E39" s="60"/>
      <c r="F39" s="67"/>
      <c r="G39" s="67"/>
    </row>
    <row r="40" spans="3:7" x14ac:dyDescent="0.3">
      <c r="C40" s="60"/>
      <c r="D40" s="60"/>
      <c r="E40" s="60"/>
      <c r="F40" s="67"/>
      <c r="G40" s="67"/>
    </row>
    <row r="41" spans="3:7" x14ac:dyDescent="0.3">
      <c r="C41" s="60"/>
      <c r="D41" s="60"/>
      <c r="E41" s="60"/>
      <c r="F41" s="67"/>
      <c r="G41" s="67"/>
    </row>
    <row r="42" spans="3:7" x14ac:dyDescent="0.3">
      <c r="C42" s="60"/>
      <c r="D42" s="60"/>
      <c r="E42" s="60"/>
      <c r="F42" s="67"/>
      <c r="G42" s="67"/>
    </row>
    <row r="43" spans="3:7" x14ac:dyDescent="0.3">
      <c r="C43" s="60"/>
      <c r="D43" s="60"/>
      <c r="E43" s="60"/>
      <c r="F43" s="67"/>
      <c r="G43" s="67"/>
    </row>
    <row r="44" spans="3:7" x14ac:dyDescent="0.3">
      <c r="C44" s="60"/>
      <c r="D44" s="60"/>
      <c r="E44" s="60"/>
      <c r="F44" s="67"/>
      <c r="G44" s="67"/>
    </row>
    <row r="45" spans="3:7" x14ac:dyDescent="0.3">
      <c r="C45" s="60"/>
      <c r="D45" s="60"/>
      <c r="E45" s="60"/>
      <c r="F45" s="67"/>
      <c r="G45" s="67"/>
    </row>
    <row r="46" spans="3:7" x14ac:dyDescent="0.3">
      <c r="C46" s="60"/>
      <c r="D46" s="60"/>
      <c r="E46" s="60"/>
      <c r="F46" s="67"/>
      <c r="G46" s="67"/>
    </row>
    <row r="47" spans="3:7" x14ac:dyDescent="0.3">
      <c r="C47" s="60"/>
      <c r="D47" s="60"/>
      <c r="E47" s="60"/>
      <c r="F47" s="67"/>
      <c r="G47" s="67"/>
    </row>
    <row r="48" spans="3:7" x14ac:dyDescent="0.3">
      <c r="E48" s="60"/>
      <c r="F48" s="67"/>
      <c r="G48" s="67"/>
    </row>
    <row r="49" spans="5:7" x14ac:dyDescent="0.3">
      <c r="E49" s="60"/>
      <c r="F49" s="67"/>
      <c r="G49" s="67"/>
    </row>
    <row r="50" spans="5:7" x14ac:dyDescent="0.3">
      <c r="E50" s="60"/>
    </row>
    <row r="51" spans="5:7" x14ac:dyDescent="0.3">
      <c r="E51" s="60"/>
    </row>
    <row r="52" spans="5:7" x14ac:dyDescent="0.3">
      <c r="E52" s="60"/>
    </row>
    <row r="53" spans="5:7" x14ac:dyDescent="0.3">
      <c r="E53" s="60"/>
    </row>
    <row r="54" spans="5:7" x14ac:dyDescent="0.3">
      <c r="E54" s="60"/>
    </row>
    <row r="55" spans="5:7" x14ac:dyDescent="0.3">
      <c r="E55" s="60"/>
    </row>
  </sheetData>
  <mergeCells count="1">
    <mergeCell ref="B2:G2"/>
  </mergeCell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2"/>
  <sheetViews>
    <sheetView topLeftCell="B1" zoomScaleNormal="100" workbookViewId="0">
      <selection activeCell="E9" sqref="E9"/>
    </sheetView>
  </sheetViews>
  <sheetFormatPr defaultRowHeight="14.4" x14ac:dyDescent="0.3"/>
  <cols>
    <col min="2" max="2" width="45.109375" customWidth="1"/>
    <col min="3" max="5" width="15.77734375" customWidth="1"/>
    <col min="6" max="7" width="12.44140625" customWidth="1"/>
  </cols>
  <sheetData>
    <row r="1" spans="2:7" ht="17.399999999999999" x14ac:dyDescent="0.3">
      <c r="B1" s="18"/>
      <c r="C1" s="18"/>
      <c r="D1" s="18"/>
      <c r="E1" s="4"/>
      <c r="F1" s="4"/>
      <c r="G1" s="4"/>
    </row>
    <row r="2" spans="2:7" ht="15.75" customHeight="1" x14ac:dyDescent="0.3">
      <c r="B2" s="133" t="s">
        <v>37</v>
      </c>
      <c r="C2" s="133"/>
      <c r="D2" s="133"/>
      <c r="E2" s="133"/>
      <c r="F2" s="133"/>
      <c r="G2" s="133"/>
    </row>
    <row r="3" spans="2:7" ht="17.399999999999999" x14ac:dyDescent="0.3">
      <c r="B3" s="18"/>
      <c r="C3" s="18"/>
      <c r="D3" s="18"/>
      <c r="E3" s="4"/>
      <c r="F3" s="4"/>
      <c r="G3" s="4"/>
    </row>
    <row r="4" spans="2:7" ht="39.6" x14ac:dyDescent="0.3">
      <c r="B4" s="40" t="s">
        <v>3</v>
      </c>
      <c r="C4" s="40" t="s">
        <v>187</v>
      </c>
      <c r="D4" s="40" t="s">
        <v>261</v>
      </c>
      <c r="E4" s="89" t="s">
        <v>263</v>
      </c>
      <c r="F4" s="40" t="s">
        <v>21</v>
      </c>
      <c r="G4" s="40" t="s">
        <v>49</v>
      </c>
    </row>
    <row r="5" spans="2:7" x14ac:dyDescent="0.3">
      <c r="B5" s="43">
        <v>1</v>
      </c>
      <c r="C5" s="43">
        <v>2</v>
      </c>
      <c r="D5" s="43">
        <v>3</v>
      </c>
      <c r="E5" s="43">
        <v>4</v>
      </c>
      <c r="F5" s="43" t="s">
        <v>184</v>
      </c>
      <c r="G5" s="43" t="s">
        <v>185</v>
      </c>
    </row>
    <row r="6" spans="2:7" ht="15.75" customHeight="1" x14ac:dyDescent="0.3">
      <c r="B6" s="32" t="s">
        <v>47</v>
      </c>
      <c r="C6" s="70">
        <v>4288883.99</v>
      </c>
      <c r="D6" s="70">
        <f>+D7</f>
        <v>4364731</v>
      </c>
      <c r="E6" s="70">
        <f>SUM(E7)</f>
        <v>2796351.04</v>
      </c>
      <c r="F6" s="75">
        <f>+E6/C6*100</f>
        <v>65.199969188254954</v>
      </c>
      <c r="G6" s="75">
        <f>+E6/D6*100</f>
        <v>64.066973199493845</v>
      </c>
    </row>
    <row r="7" spans="2:7" ht="15.75" customHeight="1" x14ac:dyDescent="0.3">
      <c r="B7" s="32" t="s">
        <v>165</v>
      </c>
      <c r="C7" s="70">
        <v>4288883.99</v>
      </c>
      <c r="D7" s="70">
        <f>+D8</f>
        <v>4364731</v>
      </c>
      <c r="E7" s="70">
        <f>SUM(E8)</f>
        <v>2796351.04</v>
      </c>
      <c r="F7" s="75">
        <f>+E7/C7*100</f>
        <v>65.199969188254954</v>
      </c>
      <c r="G7" s="75">
        <f>+E7/D7*100</f>
        <v>64.066973199493845</v>
      </c>
    </row>
    <row r="8" spans="2:7" x14ac:dyDescent="0.3">
      <c r="B8" s="83" t="s">
        <v>166</v>
      </c>
      <c r="C8" s="69">
        <v>4288883.99</v>
      </c>
      <c r="D8" s="69">
        <v>4364731</v>
      </c>
      <c r="E8" s="69">
        <v>2796351.04</v>
      </c>
      <c r="F8" s="7">
        <f>SUM(E8/C8*100)</f>
        <v>65.199969188254954</v>
      </c>
      <c r="G8" s="7">
        <f>SUM(E8/D8*100)</f>
        <v>64.066973199493845</v>
      </c>
    </row>
    <row r="10" spans="2:7" x14ac:dyDescent="0.3">
      <c r="B10" s="35"/>
      <c r="C10" s="35"/>
      <c r="D10" s="35"/>
      <c r="E10" s="35"/>
      <c r="F10" s="35"/>
      <c r="G10" s="35"/>
    </row>
    <row r="11" spans="2:7" x14ac:dyDescent="0.3">
      <c r="B11" s="35"/>
      <c r="C11" s="35"/>
      <c r="D11" s="35"/>
      <c r="E11" s="35"/>
      <c r="F11" s="35"/>
      <c r="G11" s="35"/>
    </row>
    <row r="12" spans="2:7" x14ac:dyDescent="0.3">
      <c r="B12" s="35"/>
      <c r="C12" s="35"/>
      <c r="D12" s="35"/>
      <c r="E12" s="35"/>
      <c r="F12" s="35"/>
      <c r="G12" s="35"/>
    </row>
  </sheetData>
  <mergeCells count="1">
    <mergeCell ref="B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23"/>
  <sheetViews>
    <sheetView tabSelected="1" zoomScaleNormal="100" workbookViewId="0">
      <selection activeCell="K5" sqref="K5"/>
    </sheetView>
  </sheetViews>
  <sheetFormatPr defaultRowHeight="14.4" x14ac:dyDescent="0.3"/>
  <cols>
    <col min="2" max="2" width="21.88671875" customWidth="1"/>
    <col min="3" max="3" width="49.6640625" customWidth="1"/>
    <col min="4" max="4" width="16.88671875" customWidth="1"/>
    <col min="5" max="5" width="16" style="60" bestFit="1" customWidth="1"/>
    <col min="6" max="6" width="13.88671875" bestFit="1" customWidth="1"/>
    <col min="7" max="7" width="16.21875" customWidth="1"/>
    <col min="8" max="8" width="10" bestFit="1" customWidth="1"/>
  </cols>
  <sheetData>
    <row r="1" spans="2:8" ht="17.399999999999999" x14ac:dyDescent="0.3">
      <c r="B1" s="3"/>
      <c r="C1" s="3"/>
      <c r="D1" s="3"/>
      <c r="E1" s="88"/>
      <c r="F1" s="4"/>
      <c r="G1" s="4"/>
    </row>
    <row r="2" spans="2:8" ht="18" customHeight="1" x14ac:dyDescent="0.3">
      <c r="B2" s="133" t="s">
        <v>6</v>
      </c>
      <c r="C2" s="133"/>
      <c r="D2" s="133"/>
      <c r="E2" s="133"/>
      <c r="F2" s="133"/>
      <c r="G2" s="28"/>
    </row>
    <row r="3" spans="2:8" ht="17.399999999999999" x14ac:dyDescent="0.3">
      <c r="B3" s="3"/>
      <c r="C3" s="3"/>
      <c r="D3" s="3"/>
      <c r="E3" s="88"/>
      <c r="F3" s="4"/>
      <c r="G3" s="4"/>
    </row>
    <row r="4" spans="2:8" ht="15.6" x14ac:dyDescent="0.3">
      <c r="B4" s="153" t="s">
        <v>58</v>
      </c>
      <c r="C4" s="153"/>
      <c r="D4" s="153"/>
      <c r="E4" s="153"/>
      <c r="F4" s="153"/>
    </row>
    <row r="5" spans="2:8" ht="17.399999999999999" x14ac:dyDescent="0.3">
      <c r="B5" s="18"/>
      <c r="C5" s="18"/>
      <c r="D5" s="18"/>
      <c r="E5" s="88"/>
      <c r="F5" s="4"/>
    </row>
    <row r="6" spans="2:8" ht="39.6" x14ac:dyDescent="0.3">
      <c r="B6" s="150" t="s">
        <v>3</v>
      </c>
      <c r="C6" s="152"/>
      <c r="D6" s="40" t="s">
        <v>261</v>
      </c>
      <c r="E6" s="89" t="s">
        <v>263</v>
      </c>
      <c r="F6" s="40" t="s">
        <v>49</v>
      </c>
      <c r="H6" s="113"/>
    </row>
    <row r="7" spans="2:8" s="46" customFormat="1" x14ac:dyDescent="0.3">
      <c r="B7" s="147">
        <v>1</v>
      </c>
      <c r="C7" s="149"/>
      <c r="D7" s="43">
        <v>2</v>
      </c>
      <c r="E7" s="109">
        <v>3</v>
      </c>
      <c r="F7" s="43" t="s">
        <v>186</v>
      </c>
      <c r="H7" s="113"/>
    </row>
    <row r="8" spans="2:8" x14ac:dyDescent="0.3">
      <c r="B8" s="79">
        <v>305</v>
      </c>
      <c r="C8" s="78" t="s">
        <v>197</v>
      </c>
      <c r="D8" s="47"/>
      <c r="E8" s="69"/>
      <c r="F8" s="7"/>
      <c r="H8" s="113"/>
    </row>
    <row r="9" spans="2:8" s="77" customFormat="1" ht="13.8" customHeight="1" x14ac:dyDescent="0.3">
      <c r="B9" s="95" t="s">
        <v>178</v>
      </c>
      <c r="C9" s="96"/>
      <c r="D9" s="121">
        <f>SUM(D10:D16)</f>
        <v>3364888</v>
      </c>
      <c r="E9" s="99">
        <f>SUM(E10:E16)</f>
        <v>2811086.1500000004</v>
      </c>
      <c r="F9" s="98">
        <f>SUM(E9/D9*100)</f>
        <v>83.541744925834095</v>
      </c>
      <c r="H9" s="119"/>
    </row>
    <row r="10" spans="2:8" s="77" customFormat="1" ht="13.8" customHeight="1" x14ac:dyDescent="0.3">
      <c r="B10" s="55">
        <v>11</v>
      </c>
      <c r="C10" s="50" t="s">
        <v>179</v>
      </c>
      <c r="D10" s="90">
        <v>3109439</v>
      </c>
      <c r="E10" s="90">
        <v>2576853.4900000002</v>
      </c>
      <c r="F10" s="93">
        <f>+E10/D10*100</f>
        <v>82.87197433363383</v>
      </c>
      <c r="G10" s="113"/>
      <c r="H10" s="119"/>
    </row>
    <row r="11" spans="2:8" s="77" customFormat="1" x14ac:dyDescent="0.3">
      <c r="B11" s="55">
        <v>43</v>
      </c>
      <c r="C11" s="50" t="s">
        <v>169</v>
      </c>
      <c r="D11" s="90">
        <v>231467</v>
      </c>
      <c r="E11" s="90">
        <v>156319.48000000001</v>
      </c>
      <c r="F11" s="93">
        <f>+E11/D11*100</f>
        <v>67.5342403020733</v>
      </c>
      <c r="G11" s="113"/>
      <c r="H11" s="119"/>
    </row>
    <row r="12" spans="2:8" s="76" customFormat="1" x14ac:dyDescent="0.3">
      <c r="B12" s="55">
        <v>12</v>
      </c>
      <c r="C12" s="50" t="s">
        <v>167</v>
      </c>
      <c r="D12" s="90">
        <v>0</v>
      </c>
      <c r="E12" s="90">
        <v>7841.54</v>
      </c>
      <c r="F12" s="93"/>
      <c r="G12" s="113"/>
      <c r="H12" s="119"/>
    </row>
    <row r="13" spans="2:8" s="76" customFormat="1" x14ac:dyDescent="0.3">
      <c r="B13" s="55">
        <v>31</v>
      </c>
      <c r="C13" s="50" t="s">
        <v>168</v>
      </c>
      <c r="D13" s="90">
        <v>11282</v>
      </c>
      <c r="E13" s="90">
        <v>8276.14</v>
      </c>
      <c r="F13" s="93">
        <f>+E13/D13*100</f>
        <v>73.357028895585884</v>
      </c>
      <c r="G13" s="113"/>
      <c r="H13" s="119"/>
    </row>
    <row r="14" spans="2:8" s="76" customFormat="1" x14ac:dyDescent="0.3">
      <c r="B14" s="55">
        <v>52</v>
      </c>
      <c r="C14" s="50" t="s">
        <v>170</v>
      </c>
      <c r="D14" s="90">
        <v>0</v>
      </c>
      <c r="E14" s="90">
        <v>3760</v>
      </c>
      <c r="F14" s="93"/>
      <c r="G14" s="113"/>
      <c r="H14" s="119"/>
    </row>
    <row r="15" spans="2:8" s="76" customFormat="1" x14ac:dyDescent="0.3">
      <c r="B15" s="55">
        <v>56</v>
      </c>
      <c r="C15" s="50" t="s">
        <v>171</v>
      </c>
      <c r="D15" s="90">
        <v>0</v>
      </c>
      <c r="E15" s="90">
        <v>44435.5</v>
      </c>
      <c r="F15" s="93"/>
      <c r="G15" s="113"/>
      <c r="H15" s="119"/>
    </row>
    <row r="16" spans="2:8" s="76" customFormat="1" x14ac:dyDescent="0.3">
      <c r="B16" s="55">
        <v>61</v>
      </c>
      <c r="C16" s="50" t="s">
        <v>172</v>
      </c>
      <c r="D16" s="90">
        <v>12700</v>
      </c>
      <c r="E16" s="90">
        <v>13600</v>
      </c>
      <c r="F16" s="93">
        <f>+E16/D16*100</f>
        <v>107.08661417322836</v>
      </c>
      <c r="G16" s="116"/>
      <c r="H16" s="119"/>
    </row>
    <row r="17" spans="2:8" s="77" customFormat="1" ht="13.8" customHeight="1" x14ac:dyDescent="0.3">
      <c r="B17" s="95" t="s">
        <v>177</v>
      </c>
      <c r="C17" s="96"/>
      <c r="D17" s="97"/>
      <c r="E17" s="99"/>
      <c r="F17" s="100"/>
      <c r="H17" s="119"/>
    </row>
    <row r="18" spans="2:8" s="77" customFormat="1" ht="13.8" customHeight="1" x14ac:dyDescent="0.3">
      <c r="B18" s="101" t="s">
        <v>174</v>
      </c>
      <c r="C18" s="102" t="s">
        <v>173</v>
      </c>
      <c r="D18" s="103">
        <f>SUM(D19+D69)</f>
        <v>4364731</v>
      </c>
      <c r="E18" s="103">
        <f>SUM(E19+E69+E95)</f>
        <v>2796351.0399999996</v>
      </c>
      <c r="F18" s="106">
        <f>SUM(E18/D18*100)</f>
        <v>64.066973199493845</v>
      </c>
      <c r="H18" s="119"/>
    </row>
    <row r="19" spans="2:8" x14ac:dyDescent="0.3">
      <c r="B19" s="104" t="s">
        <v>175</v>
      </c>
      <c r="C19" s="105" t="s">
        <v>196</v>
      </c>
      <c r="D19" s="107">
        <f>SUM(D20+D24+D26+D29+D34+D41+D51+D57+D62)</f>
        <v>4328749</v>
      </c>
      <c r="E19" s="107">
        <f>SUM(E20+E24+E26+E29+E34+E41+E51+E57+E60+E62+E65)</f>
        <v>2693420.2399999998</v>
      </c>
      <c r="F19" s="106">
        <f t="shared" ref="F19:F69" si="0">+E19/D19*100</f>
        <v>62.221677440757126</v>
      </c>
      <c r="H19" s="119"/>
    </row>
    <row r="20" spans="2:8" s="74" customFormat="1" x14ac:dyDescent="0.3">
      <c r="B20" s="79" t="s">
        <v>78</v>
      </c>
      <c r="C20" s="9" t="s">
        <v>250</v>
      </c>
      <c r="D20" s="70">
        <f>SUM(D21:D23)</f>
        <v>2810509</v>
      </c>
      <c r="E20" s="70">
        <f>SUM(E21:E23)</f>
        <v>1624859.2199999997</v>
      </c>
      <c r="F20" s="94">
        <f t="shared" si="0"/>
        <v>57.813699226723692</v>
      </c>
      <c r="H20" s="119"/>
    </row>
    <row r="21" spans="2:8" x14ac:dyDescent="0.3">
      <c r="B21" s="55" t="s">
        <v>79</v>
      </c>
      <c r="C21" s="14" t="s">
        <v>30</v>
      </c>
      <c r="D21" s="69">
        <v>2318699</v>
      </c>
      <c r="E21" s="69">
        <v>1334009.3899999999</v>
      </c>
      <c r="F21" s="93">
        <f t="shared" si="0"/>
        <v>57.532667672690586</v>
      </c>
      <c r="G21" s="74"/>
      <c r="H21" s="119"/>
    </row>
    <row r="22" spans="2:8" x14ac:dyDescent="0.3">
      <c r="B22" s="55" t="s">
        <v>81</v>
      </c>
      <c r="C22" s="14" t="s">
        <v>80</v>
      </c>
      <c r="D22" s="69">
        <v>0</v>
      </c>
      <c r="E22" s="69">
        <v>26280.9</v>
      </c>
      <c r="F22" s="93"/>
      <c r="G22" s="74"/>
      <c r="H22" s="119"/>
    </row>
    <row r="23" spans="2:8" x14ac:dyDescent="0.3">
      <c r="B23" s="55" t="s">
        <v>83</v>
      </c>
      <c r="C23" s="14" t="s">
        <v>82</v>
      </c>
      <c r="D23" s="69">
        <v>491810</v>
      </c>
      <c r="E23" s="69">
        <v>264568.93</v>
      </c>
      <c r="F23" s="93">
        <f t="shared" si="0"/>
        <v>53.794947235721111</v>
      </c>
      <c r="G23" s="74"/>
      <c r="H23" s="119"/>
    </row>
    <row r="24" spans="2:8" s="74" customFormat="1" x14ac:dyDescent="0.3">
      <c r="B24" s="79" t="s">
        <v>85</v>
      </c>
      <c r="C24" s="9" t="s">
        <v>84</v>
      </c>
      <c r="D24" s="70">
        <f>SUM(D25)</f>
        <v>89040</v>
      </c>
      <c r="E24" s="70">
        <f>SUM(E25)</f>
        <v>75926.820000000007</v>
      </c>
      <c r="F24" s="94">
        <f t="shared" si="0"/>
        <v>85.272708894878718</v>
      </c>
      <c r="H24" s="119"/>
    </row>
    <row r="25" spans="2:8" x14ac:dyDescent="0.3">
      <c r="B25" s="55" t="s">
        <v>157</v>
      </c>
      <c r="C25" s="14" t="s">
        <v>84</v>
      </c>
      <c r="D25" s="69">
        <v>89040</v>
      </c>
      <c r="E25" s="69">
        <v>75926.820000000007</v>
      </c>
      <c r="F25" s="93">
        <f t="shared" si="0"/>
        <v>85.272708894878718</v>
      </c>
      <c r="G25" s="74"/>
      <c r="H25" s="119"/>
    </row>
    <row r="26" spans="2:8" s="74" customFormat="1" x14ac:dyDescent="0.3">
      <c r="B26" s="79" t="s">
        <v>86</v>
      </c>
      <c r="C26" s="9" t="s">
        <v>252</v>
      </c>
      <c r="D26" s="70">
        <f>SUM(D27)</f>
        <v>382585</v>
      </c>
      <c r="E26" s="70">
        <f>SUM(E27:E28)</f>
        <v>268025.95</v>
      </c>
      <c r="F26" s="94">
        <f t="shared" si="0"/>
        <v>70.056575662924587</v>
      </c>
      <c r="H26" s="119"/>
    </row>
    <row r="27" spans="2:8" x14ac:dyDescent="0.3">
      <c r="B27" s="55" t="s">
        <v>88</v>
      </c>
      <c r="C27" s="14" t="s">
        <v>253</v>
      </c>
      <c r="D27" s="69">
        <v>382585</v>
      </c>
      <c r="E27" s="69">
        <v>268025.95</v>
      </c>
      <c r="F27" s="93">
        <f t="shared" si="0"/>
        <v>70.056575662924587</v>
      </c>
      <c r="G27" s="74"/>
      <c r="H27" s="119"/>
    </row>
    <row r="28" spans="2:8" x14ac:dyDescent="0.3">
      <c r="B28" s="55" t="s">
        <v>198</v>
      </c>
      <c r="C28" s="14" t="s">
        <v>227</v>
      </c>
      <c r="D28" s="69">
        <v>0</v>
      </c>
      <c r="E28" s="69">
        <v>0</v>
      </c>
      <c r="F28" s="93"/>
      <c r="G28" s="74"/>
      <c r="H28" s="119"/>
    </row>
    <row r="29" spans="2:8" s="74" customFormat="1" x14ac:dyDescent="0.3">
      <c r="B29" s="79" t="s">
        <v>90</v>
      </c>
      <c r="C29" s="9" t="s">
        <v>31</v>
      </c>
      <c r="D29" s="70">
        <f>SUM(D30:D33)</f>
        <v>136170</v>
      </c>
      <c r="E29" s="70">
        <f>SUM(E30:E33)</f>
        <v>68997.62999999999</v>
      </c>
      <c r="F29" s="94">
        <f t="shared" si="0"/>
        <v>50.670213703458899</v>
      </c>
      <c r="H29" s="119"/>
    </row>
    <row r="30" spans="2:8" x14ac:dyDescent="0.3">
      <c r="B30" s="55" t="s">
        <v>91</v>
      </c>
      <c r="C30" s="14" t="s">
        <v>32</v>
      </c>
      <c r="D30" s="69">
        <v>6889</v>
      </c>
      <c r="E30" s="69">
        <v>4060.11</v>
      </c>
      <c r="F30" s="93">
        <f t="shared" si="0"/>
        <v>58.936130062418343</v>
      </c>
      <c r="G30" s="74"/>
      <c r="H30" s="119"/>
    </row>
    <row r="31" spans="2:8" x14ac:dyDescent="0.3">
      <c r="B31" s="55" t="s">
        <v>93</v>
      </c>
      <c r="C31" s="14" t="s">
        <v>92</v>
      </c>
      <c r="D31" s="69">
        <v>126157</v>
      </c>
      <c r="E31" s="69">
        <v>64157.52</v>
      </c>
      <c r="F31" s="93">
        <f t="shared" si="0"/>
        <v>50.855299349223579</v>
      </c>
      <c r="G31" s="74"/>
      <c r="H31" s="119"/>
    </row>
    <row r="32" spans="2:8" x14ac:dyDescent="0.3">
      <c r="B32" s="55" t="s">
        <v>95</v>
      </c>
      <c r="C32" s="14" t="s">
        <v>94</v>
      </c>
      <c r="D32" s="69">
        <v>3124</v>
      </c>
      <c r="E32" s="69">
        <v>780</v>
      </c>
      <c r="F32" s="93">
        <f t="shared" si="0"/>
        <v>24.967989756722151</v>
      </c>
      <c r="G32" s="74"/>
      <c r="H32" s="119"/>
    </row>
    <row r="33" spans="2:8" x14ac:dyDescent="0.3">
      <c r="B33" s="55" t="s">
        <v>199</v>
      </c>
      <c r="C33" s="14" t="s">
        <v>237</v>
      </c>
      <c r="D33" s="69">
        <v>0</v>
      </c>
      <c r="E33" s="69">
        <v>0</v>
      </c>
      <c r="F33" s="93"/>
      <c r="G33" s="74"/>
      <c r="H33" s="119"/>
    </row>
    <row r="34" spans="2:8" s="74" customFormat="1" x14ac:dyDescent="0.3">
      <c r="B34" s="79" t="s">
        <v>96</v>
      </c>
      <c r="C34" s="9" t="s">
        <v>254</v>
      </c>
      <c r="D34" s="70">
        <f>SUM(D35:D40)</f>
        <v>543681</v>
      </c>
      <c r="E34" s="70">
        <f>SUM(E35:E40)</f>
        <v>297802.78000000003</v>
      </c>
      <c r="F34" s="94">
        <f>SUM(E34/D34*100)</f>
        <v>54.77527815023884</v>
      </c>
      <c r="H34" s="119"/>
    </row>
    <row r="35" spans="2:8" x14ac:dyDescent="0.3">
      <c r="B35" s="55" t="s">
        <v>98</v>
      </c>
      <c r="C35" s="14" t="s">
        <v>97</v>
      </c>
      <c r="D35" s="69">
        <v>63346</v>
      </c>
      <c r="E35" s="69">
        <v>26154.82</v>
      </c>
      <c r="F35" s="93">
        <f>SUM(E35/D35*100)</f>
        <v>41.28882644523727</v>
      </c>
      <c r="G35" s="74"/>
      <c r="H35" s="119"/>
    </row>
    <row r="36" spans="2:8" x14ac:dyDescent="0.3">
      <c r="B36" s="55" t="s">
        <v>100</v>
      </c>
      <c r="C36" s="14" t="s">
        <v>99</v>
      </c>
      <c r="D36" s="69">
        <v>212896</v>
      </c>
      <c r="E36" s="69">
        <v>162189.5</v>
      </c>
      <c r="F36" s="93">
        <f t="shared" ref="F36:F40" si="1">SUM(E36/D36*100)</f>
        <v>76.18250225462198</v>
      </c>
      <c r="G36" s="74"/>
      <c r="H36" s="119"/>
    </row>
    <row r="37" spans="2:8" x14ac:dyDescent="0.3">
      <c r="B37" s="55" t="s">
        <v>102</v>
      </c>
      <c r="C37" s="14" t="s">
        <v>101</v>
      </c>
      <c r="D37" s="69">
        <v>228283</v>
      </c>
      <c r="E37" s="69">
        <v>77970.64</v>
      </c>
      <c r="F37" s="93">
        <f t="shared" si="1"/>
        <v>34.155254661976578</v>
      </c>
      <c r="G37" s="74"/>
      <c r="H37" s="119"/>
    </row>
    <row r="38" spans="2:8" x14ac:dyDescent="0.3">
      <c r="B38" s="55" t="s">
        <v>200</v>
      </c>
      <c r="C38" s="14" t="s">
        <v>228</v>
      </c>
      <c r="D38" s="69">
        <v>18007</v>
      </c>
      <c r="E38" s="69">
        <v>12674.76</v>
      </c>
      <c r="F38" s="93">
        <f t="shared" si="1"/>
        <v>70.387960237685348</v>
      </c>
      <c r="G38" s="74"/>
      <c r="H38" s="119"/>
    </row>
    <row r="39" spans="2:8" x14ac:dyDescent="0.3">
      <c r="B39" s="55" t="s">
        <v>104</v>
      </c>
      <c r="C39" s="14" t="s">
        <v>103</v>
      </c>
      <c r="D39" s="69">
        <v>15698</v>
      </c>
      <c r="E39" s="69">
        <v>10916.1</v>
      </c>
      <c r="F39" s="93">
        <f t="shared" si="1"/>
        <v>69.538157727098991</v>
      </c>
      <c r="G39" s="74"/>
      <c r="H39" s="119"/>
    </row>
    <row r="40" spans="2:8" x14ac:dyDescent="0.3">
      <c r="B40" s="55" t="s">
        <v>106</v>
      </c>
      <c r="C40" s="14" t="s">
        <v>255</v>
      </c>
      <c r="D40" s="69">
        <v>5451</v>
      </c>
      <c r="E40" s="69">
        <v>7896.96</v>
      </c>
      <c r="F40" s="93">
        <f t="shared" si="1"/>
        <v>144.87176664832143</v>
      </c>
      <c r="G40" s="74"/>
      <c r="H40" s="119"/>
    </row>
    <row r="41" spans="2:8" s="74" customFormat="1" x14ac:dyDescent="0.3">
      <c r="B41" s="79" t="s">
        <v>107</v>
      </c>
      <c r="C41" s="9" t="s">
        <v>256</v>
      </c>
      <c r="D41" s="70">
        <f>SUM(D42:D50)</f>
        <v>213513</v>
      </c>
      <c r="E41" s="70">
        <f>SUM(E42:E50)</f>
        <v>164489.16</v>
      </c>
      <c r="F41" s="94">
        <f t="shared" si="0"/>
        <v>77.039412120105098</v>
      </c>
      <c r="H41" s="60"/>
    </row>
    <row r="42" spans="2:8" x14ac:dyDescent="0.3">
      <c r="B42" s="55" t="s">
        <v>109</v>
      </c>
      <c r="C42" s="14" t="s">
        <v>108</v>
      </c>
      <c r="D42" s="69">
        <v>11945</v>
      </c>
      <c r="E42" s="69">
        <v>4379.68</v>
      </c>
      <c r="F42" s="93">
        <f>SUM(E42/D42*100)</f>
        <v>36.665383005441612</v>
      </c>
      <c r="G42" s="74"/>
      <c r="H42" s="119"/>
    </row>
    <row r="43" spans="2:8" x14ac:dyDescent="0.3">
      <c r="B43" s="55" t="s">
        <v>111</v>
      </c>
      <c r="C43" s="14" t="s">
        <v>110</v>
      </c>
      <c r="D43" s="69">
        <v>61848</v>
      </c>
      <c r="E43" s="69">
        <v>37707.51</v>
      </c>
      <c r="F43" s="93">
        <f t="shared" ref="F43:F50" si="2">SUM(E43/D43*100)</f>
        <v>60.968034536282502</v>
      </c>
      <c r="G43" s="74"/>
      <c r="H43" s="119"/>
    </row>
    <row r="44" spans="2:8" x14ac:dyDescent="0.3">
      <c r="B44" s="55" t="s">
        <v>201</v>
      </c>
      <c r="C44" s="14" t="s">
        <v>229</v>
      </c>
      <c r="D44" s="69">
        <v>1062</v>
      </c>
      <c r="E44" s="69">
        <v>17473.240000000002</v>
      </c>
      <c r="F44" s="93">
        <f t="shared" si="2"/>
        <v>1645.3145009416196</v>
      </c>
      <c r="G44" s="74"/>
      <c r="H44" s="119"/>
    </row>
    <row r="45" spans="2:8" x14ac:dyDescent="0.3">
      <c r="B45" s="55" t="s">
        <v>113</v>
      </c>
      <c r="C45" s="14" t="s">
        <v>112</v>
      </c>
      <c r="D45" s="69">
        <v>59725</v>
      </c>
      <c r="E45" s="69">
        <v>28136.51</v>
      </c>
      <c r="F45" s="93">
        <f t="shared" si="2"/>
        <v>47.110104646295518</v>
      </c>
      <c r="G45" s="74"/>
    </row>
    <row r="46" spans="2:8" x14ac:dyDescent="0.3">
      <c r="B46" s="55" t="s">
        <v>115</v>
      </c>
      <c r="C46" s="14" t="s">
        <v>114</v>
      </c>
      <c r="D46" s="69">
        <v>32038</v>
      </c>
      <c r="E46" s="69">
        <v>30898.07</v>
      </c>
      <c r="F46" s="93">
        <f t="shared" si="2"/>
        <v>96.441943941569392</v>
      </c>
      <c r="G46" s="74"/>
    </row>
    <row r="47" spans="2:8" x14ac:dyDescent="0.3">
      <c r="B47" s="55" t="s">
        <v>117</v>
      </c>
      <c r="C47" s="14" t="s">
        <v>116</v>
      </c>
      <c r="D47" s="69">
        <v>30305</v>
      </c>
      <c r="E47" s="69">
        <v>5015.8900000000003</v>
      </c>
      <c r="F47" s="93">
        <f t="shared" si="2"/>
        <v>16.551361161524504</v>
      </c>
      <c r="G47" s="74"/>
    </row>
    <row r="48" spans="2:8" x14ac:dyDescent="0.3">
      <c r="B48" s="55" t="s">
        <v>119</v>
      </c>
      <c r="C48" s="14" t="s">
        <v>118</v>
      </c>
      <c r="D48" s="69">
        <v>0</v>
      </c>
      <c r="E48" s="69">
        <v>19194.580000000002</v>
      </c>
      <c r="F48" s="93"/>
      <c r="G48" s="74"/>
    </row>
    <row r="49" spans="2:7" x14ac:dyDescent="0.3">
      <c r="B49" s="55" t="s">
        <v>202</v>
      </c>
      <c r="C49" s="14" t="s">
        <v>230</v>
      </c>
      <c r="D49" s="69">
        <v>0</v>
      </c>
      <c r="E49" s="69">
        <v>1292.5</v>
      </c>
      <c r="F49" s="93"/>
      <c r="G49" s="74"/>
    </row>
    <row r="50" spans="2:7" x14ac:dyDescent="0.3">
      <c r="B50" s="55" t="s">
        <v>121</v>
      </c>
      <c r="C50" s="14" t="s">
        <v>120</v>
      </c>
      <c r="D50" s="69">
        <v>16590</v>
      </c>
      <c r="E50" s="69">
        <v>20391.18</v>
      </c>
      <c r="F50" s="93">
        <f t="shared" si="2"/>
        <v>122.91247739602169</v>
      </c>
      <c r="G50" s="74"/>
    </row>
    <row r="51" spans="2:7" s="74" customFormat="1" x14ac:dyDescent="0.3">
      <c r="B51" s="79" t="s">
        <v>122</v>
      </c>
      <c r="C51" s="9" t="s">
        <v>183</v>
      </c>
      <c r="D51" s="70">
        <f>SUM(D52:D56)</f>
        <v>12680</v>
      </c>
      <c r="E51" s="70">
        <f>SUM(E52:E56)</f>
        <v>2168.16</v>
      </c>
      <c r="F51" s="94">
        <f t="shared" si="0"/>
        <v>17.099053627760252</v>
      </c>
    </row>
    <row r="52" spans="2:7" ht="26.4" x14ac:dyDescent="0.3">
      <c r="B52" s="55" t="s">
        <v>124</v>
      </c>
      <c r="C52" s="14" t="s">
        <v>123</v>
      </c>
      <c r="D52" s="69">
        <v>3185</v>
      </c>
      <c r="E52" s="69">
        <v>0</v>
      </c>
      <c r="F52" s="93"/>
      <c r="G52" s="74"/>
    </row>
    <row r="53" spans="2:7" x14ac:dyDescent="0.3">
      <c r="B53" s="55" t="s">
        <v>126</v>
      </c>
      <c r="C53" s="14" t="s">
        <v>125</v>
      </c>
      <c r="D53" s="69">
        <v>5513</v>
      </c>
      <c r="E53" s="69">
        <v>2025.27</v>
      </c>
      <c r="F53" s="93">
        <f>SUM(E53/D53*100)</f>
        <v>36.736259749682567</v>
      </c>
      <c r="G53" s="74"/>
    </row>
    <row r="54" spans="2:7" s="113" customFormat="1" x14ac:dyDescent="0.3">
      <c r="B54" s="55">
        <v>3293</v>
      </c>
      <c r="C54" s="14" t="s">
        <v>267</v>
      </c>
      <c r="D54" s="69">
        <v>0</v>
      </c>
      <c r="E54" s="69">
        <v>102.1</v>
      </c>
      <c r="F54" s="93"/>
      <c r="G54" s="74"/>
    </row>
    <row r="55" spans="2:7" x14ac:dyDescent="0.3">
      <c r="B55" s="55" t="s">
        <v>203</v>
      </c>
      <c r="C55" s="14" t="s">
        <v>231</v>
      </c>
      <c r="D55" s="69">
        <v>0</v>
      </c>
      <c r="E55" s="69">
        <v>0</v>
      </c>
      <c r="F55" s="93"/>
      <c r="G55" s="74"/>
    </row>
    <row r="56" spans="2:7" x14ac:dyDescent="0.3">
      <c r="B56" s="55" t="s">
        <v>204</v>
      </c>
      <c r="C56" s="14" t="s">
        <v>183</v>
      </c>
      <c r="D56" s="69">
        <v>3982</v>
      </c>
      <c r="E56" s="69">
        <v>40.79</v>
      </c>
      <c r="F56" s="93">
        <f t="shared" si="0"/>
        <v>1.0243596182822703</v>
      </c>
      <c r="G56" s="74"/>
    </row>
    <row r="57" spans="2:7" s="74" customFormat="1" x14ac:dyDescent="0.3">
      <c r="B57" s="79" t="s">
        <v>128</v>
      </c>
      <c r="C57" s="9" t="s">
        <v>257</v>
      </c>
      <c r="D57" s="70">
        <f>SUM(D58)</f>
        <v>2291</v>
      </c>
      <c r="E57" s="70">
        <f>SUM(E58:E59)</f>
        <v>1534.68</v>
      </c>
      <c r="F57" s="94">
        <f t="shared" si="0"/>
        <v>66.987341772151893</v>
      </c>
    </row>
    <row r="58" spans="2:7" x14ac:dyDescent="0.3">
      <c r="B58" s="55" t="s">
        <v>130</v>
      </c>
      <c r="C58" s="14" t="s">
        <v>129</v>
      </c>
      <c r="D58" s="69">
        <v>2291</v>
      </c>
      <c r="E58" s="69">
        <v>1529.96</v>
      </c>
      <c r="F58" s="93">
        <f>SUM(E58/D58*100)</f>
        <v>66.781318201658664</v>
      </c>
      <c r="G58" s="74"/>
    </row>
    <row r="59" spans="2:7" x14ac:dyDescent="0.3">
      <c r="B59" s="55" t="s">
        <v>205</v>
      </c>
      <c r="C59" s="14" t="s">
        <v>232</v>
      </c>
      <c r="D59" s="69">
        <v>0</v>
      </c>
      <c r="E59" s="69">
        <v>4.72</v>
      </c>
      <c r="F59" s="93"/>
      <c r="G59" s="74"/>
    </row>
    <row r="60" spans="2:7" s="113" customFormat="1" x14ac:dyDescent="0.3">
      <c r="B60" s="79">
        <v>363</v>
      </c>
      <c r="C60" s="9" t="s">
        <v>269</v>
      </c>
      <c r="D60" s="70">
        <v>0</v>
      </c>
      <c r="E60" s="70">
        <f>SUM(E61)</f>
        <v>130000</v>
      </c>
      <c r="F60" s="94"/>
      <c r="G60" s="74"/>
    </row>
    <row r="61" spans="2:7" s="113" customFormat="1" x14ac:dyDescent="0.3">
      <c r="B61" s="55">
        <v>3631</v>
      </c>
      <c r="C61" s="14" t="s">
        <v>268</v>
      </c>
      <c r="D61" s="69">
        <v>0</v>
      </c>
      <c r="E61" s="69">
        <v>130000</v>
      </c>
      <c r="F61" s="93"/>
      <c r="G61" s="74"/>
    </row>
    <row r="62" spans="2:7" s="74" customFormat="1" x14ac:dyDescent="0.3">
      <c r="B62" s="79" t="s">
        <v>131</v>
      </c>
      <c r="C62" s="9" t="s">
        <v>258</v>
      </c>
      <c r="D62" s="70">
        <f>SUM(D63:D64)</f>
        <v>138280</v>
      </c>
      <c r="E62" s="70">
        <f>SUM(E63:E64)</f>
        <v>58290.79</v>
      </c>
      <c r="F62" s="94">
        <f>SUM(E62/D62*100)</f>
        <v>42.154172693086487</v>
      </c>
    </row>
    <row r="63" spans="2:7" x14ac:dyDescent="0.3">
      <c r="B63" s="55" t="s">
        <v>133</v>
      </c>
      <c r="C63" s="14" t="s">
        <v>259</v>
      </c>
      <c r="D63" s="69">
        <v>37470</v>
      </c>
      <c r="E63" s="69">
        <v>17792.89</v>
      </c>
      <c r="F63" s="93">
        <f>SUM(E63/D63*100)</f>
        <v>47.485695222844946</v>
      </c>
      <c r="G63" s="74"/>
    </row>
    <row r="64" spans="2:7" x14ac:dyDescent="0.3">
      <c r="B64" s="55" t="s">
        <v>135</v>
      </c>
      <c r="C64" s="14" t="s">
        <v>134</v>
      </c>
      <c r="D64" s="69">
        <v>100810</v>
      </c>
      <c r="E64" s="69">
        <v>40497.9</v>
      </c>
      <c r="F64" s="93">
        <f>SUM(E64/D64*100)</f>
        <v>40.172502727903982</v>
      </c>
      <c r="G64" s="74"/>
    </row>
    <row r="65" spans="2:8" s="74" customFormat="1" x14ac:dyDescent="0.3">
      <c r="B65" s="79" t="s">
        <v>206</v>
      </c>
      <c r="C65" s="9" t="s">
        <v>155</v>
      </c>
      <c r="D65" s="70">
        <v>0</v>
      </c>
      <c r="E65" s="70">
        <f>SUM(E66)</f>
        <v>1325.05</v>
      </c>
      <c r="F65" s="94"/>
    </row>
    <row r="66" spans="2:8" x14ac:dyDescent="0.3">
      <c r="B66" s="55" t="s">
        <v>207</v>
      </c>
      <c r="C66" s="14" t="s">
        <v>136</v>
      </c>
      <c r="D66" s="69">
        <v>0</v>
      </c>
      <c r="E66" s="69">
        <v>1325.05</v>
      </c>
      <c r="F66" s="93"/>
      <c r="G66" s="74"/>
    </row>
    <row r="67" spans="2:8" s="74" customFormat="1" x14ac:dyDescent="0.3">
      <c r="B67" s="79" t="s">
        <v>208</v>
      </c>
      <c r="C67" s="9" t="s">
        <v>189</v>
      </c>
      <c r="D67" s="70">
        <v>0</v>
      </c>
      <c r="E67" s="70">
        <v>0</v>
      </c>
      <c r="F67" s="94"/>
    </row>
    <row r="68" spans="2:8" x14ac:dyDescent="0.3">
      <c r="B68" s="55" t="s">
        <v>209</v>
      </c>
      <c r="C68" s="14" t="s">
        <v>189</v>
      </c>
      <c r="D68" s="69">
        <v>0</v>
      </c>
      <c r="E68" s="69">
        <v>0</v>
      </c>
      <c r="F68" s="93"/>
      <c r="G68" s="74"/>
    </row>
    <row r="69" spans="2:8" s="113" customFormat="1" x14ac:dyDescent="0.3">
      <c r="B69" s="104" t="s">
        <v>176</v>
      </c>
      <c r="C69" s="105" t="s">
        <v>180</v>
      </c>
      <c r="D69" s="107">
        <f>SUM(D72+D76+D82+D88+D90+D93)</f>
        <v>35982</v>
      </c>
      <c r="E69" s="107">
        <f>SUM(E70+E72+E76+E82+E88)</f>
        <v>50653.759999999995</v>
      </c>
      <c r="F69" s="108">
        <f t="shared" si="0"/>
        <v>140.77527652715244</v>
      </c>
      <c r="G69" s="74"/>
    </row>
    <row r="70" spans="2:8" s="74" customFormat="1" x14ac:dyDescent="0.3">
      <c r="B70" s="79" t="s">
        <v>78</v>
      </c>
      <c r="C70" s="9" t="s">
        <v>250</v>
      </c>
      <c r="D70" s="70">
        <v>0</v>
      </c>
      <c r="E70" s="70">
        <f>SUM(E71)</f>
        <v>7586.48</v>
      </c>
      <c r="F70" s="94"/>
      <c r="H70" s="119"/>
    </row>
    <row r="71" spans="2:8" x14ac:dyDescent="0.3">
      <c r="B71" s="55" t="s">
        <v>79</v>
      </c>
      <c r="C71" s="14" t="s">
        <v>30</v>
      </c>
      <c r="D71" s="69">
        <v>0</v>
      </c>
      <c r="E71" s="69">
        <v>7586.48</v>
      </c>
      <c r="F71" s="93"/>
      <c r="G71" s="74"/>
      <c r="H71" s="119"/>
    </row>
    <row r="72" spans="2:8" s="74" customFormat="1" x14ac:dyDescent="0.3">
      <c r="B72" s="79" t="s">
        <v>90</v>
      </c>
      <c r="C72" s="9" t="s">
        <v>31</v>
      </c>
      <c r="D72" s="70">
        <f>SUM(D73:D75)</f>
        <v>3500</v>
      </c>
      <c r="E72" s="70">
        <f>SUM(E73:E75)</f>
        <v>10203.23</v>
      </c>
      <c r="F72" s="94"/>
      <c r="H72" s="119"/>
    </row>
    <row r="73" spans="2:8" x14ac:dyDescent="0.3">
      <c r="B73" s="55" t="s">
        <v>91</v>
      </c>
      <c r="C73" s="14" t="s">
        <v>32</v>
      </c>
      <c r="D73" s="69">
        <v>0</v>
      </c>
      <c r="E73" s="69">
        <v>1030.45</v>
      </c>
      <c r="F73" s="93"/>
      <c r="G73" s="74"/>
      <c r="H73" s="119"/>
    </row>
    <row r="74" spans="2:8" s="113" customFormat="1" x14ac:dyDescent="0.3">
      <c r="B74" s="55">
        <v>3212</v>
      </c>
      <c r="C74" s="14" t="s">
        <v>92</v>
      </c>
      <c r="D74" s="69">
        <v>0</v>
      </c>
      <c r="E74" s="69">
        <v>172.78</v>
      </c>
      <c r="F74" s="93"/>
      <c r="G74" s="74"/>
      <c r="H74" s="119"/>
    </row>
    <row r="75" spans="2:8" x14ac:dyDescent="0.3">
      <c r="B75" s="55" t="s">
        <v>95</v>
      </c>
      <c r="C75" s="14" t="s">
        <v>94</v>
      </c>
      <c r="D75" s="69">
        <v>3500</v>
      </c>
      <c r="E75" s="69">
        <v>9000</v>
      </c>
      <c r="F75" s="93"/>
      <c r="G75" s="74"/>
      <c r="H75" s="119"/>
    </row>
    <row r="76" spans="2:8" s="74" customFormat="1" x14ac:dyDescent="0.3">
      <c r="B76" s="79" t="s">
        <v>96</v>
      </c>
      <c r="C76" s="9" t="s">
        <v>254</v>
      </c>
      <c r="D76" s="70">
        <f>SUM(D77:D78)</f>
        <v>13219</v>
      </c>
      <c r="E76" s="70">
        <f>SUM(E77:E81)</f>
        <v>26091.49</v>
      </c>
      <c r="F76" s="94">
        <f>+E76/D76*100</f>
        <v>197.37869732960135</v>
      </c>
    </row>
    <row r="77" spans="2:8" x14ac:dyDescent="0.3">
      <c r="B77" s="55" t="s">
        <v>98</v>
      </c>
      <c r="C77" s="14" t="s">
        <v>97</v>
      </c>
      <c r="D77" s="69">
        <v>1132</v>
      </c>
      <c r="E77" s="69">
        <v>521.95000000000005</v>
      </c>
      <c r="F77" s="93">
        <f>+E77/D77*100</f>
        <v>46.108657243816261</v>
      </c>
      <c r="G77" s="74"/>
    </row>
    <row r="78" spans="2:8" x14ac:dyDescent="0.3">
      <c r="B78" s="55" t="s">
        <v>100</v>
      </c>
      <c r="C78" s="14" t="s">
        <v>99</v>
      </c>
      <c r="D78" s="69">
        <v>12087</v>
      </c>
      <c r="E78" s="69">
        <v>22913.54</v>
      </c>
      <c r="F78" s="93">
        <f>+E78/D78*100</f>
        <v>189.5717713245636</v>
      </c>
      <c r="G78" s="74"/>
    </row>
    <row r="79" spans="2:8" s="113" customFormat="1" x14ac:dyDescent="0.3">
      <c r="B79" s="55">
        <v>3223</v>
      </c>
      <c r="C79" s="14" t="s">
        <v>101</v>
      </c>
      <c r="D79" s="69"/>
      <c r="E79" s="69">
        <v>500</v>
      </c>
      <c r="F79" s="93"/>
      <c r="G79" s="74"/>
    </row>
    <row r="80" spans="2:8" s="113" customFormat="1" x14ac:dyDescent="0.3">
      <c r="B80" s="55">
        <v>3224</v>
      </c>
      <c r="C80" s="14" t="s">
        <v>228</v>
      </c>
      <c r="D80" s="69"/>
      <c r="E80" s="69">
        <v>2114.29</v>
      </c>
      <c r="F80" s="93"/>
      <c r="G80" s="74"/>
    </row>
    <row r="81" spans="2:7" x14ac:dyDescent="0.3">
      <c r="B81" s="55" t="s">
        <v>104</v>
      </c>
      <c r="C81" s="14" t="s">
        <v>103</v>
      </c>
      <c r="D81" s="69"/>
      <c r="E81" s="69">
        <v>41.71</v>
      </c>
      <c r="F81" s="93"/>
      <c r="G81" s="74"/>
    </row>
    <row r="82" spans="2:7" s="74" customFormat="1" x14ac:dyDescent="0.3">
      <c r="B82" s="79" t="s">
        <v>107</v>
      </c>
      <c r="C82" s="9" t="s">
        <v>256</v>
      </c>
      <c r="D82" s="70">
        <f>SUM(D84:D87)</f>
        <v>5163</v>
      </c>
      <c r="E82" s="70">
        <f>SUM(E83:E87)</f>
        <v>6360.35</v>
      </c>
      <c r="F82" s="94">
        <f>+E82/D82*100</f>
        <v>123.19097423978307</v>
      </c>
    </row>
    <row r="83" spans="2:7" s="74" customFormat="1" x14ac:dyDescent="0.3">
      <c r="B83" s="55">
        <v>3231</v>
      </c>
      <c r="C83" s="14" t="s">
        <v>108</v>
      </c>
      <c r="D83" s="69"/>
      <c r="E83" s="69">
        <v>225</v>
      </c>
      <c r="F83" s="94"/>
    </row>
    <row r="84" spans="2:7" x14ac:dyDescent="0.3">
      <c r="B84" s="55" t="s">
        <v>111</v>
      </c>
      <c r="C84" s="14" t="s">
        <v>110</v>
      </c>
      <c r="D84" s="69">
        <v>2600</v>
      </c>
      <c r="E84" s="69">
        <v>1922.85</v>
      </c>
      <c r="F84" s="93"/>
      <c r="G84" s="74"/>
    </row>
    <row r="85" spans="2:7" x14ac:dyDescent="0.3">
      <c r="B85" s="55" t="s">
        <v>117</v>
      </c>
      <c r="C85" s="14" t="s">
        <v>116</v>
      </c>
      <c r="D85" s="69">
        <v>1200</v>
      </c>
      <c r="E85" s="69"/>
      <c r="F85" s="93">
        <f>+E85/D85*100</f>
        <v>0</v>
      </c>
      <c r="G85" s="74"/>
    </row>
    <row r="86" spans="2:7" s="113" customFormat="1" x14ac:dyDescent="0.3">
      <c r="B86" s="55">
        <v>3237</v>
      </c>
      <c r="C86" s="14" t="s">
        <v>118</v>
      </c>
      <c r="D86" s="69"/>
      <c r="E86" s="69">
        <v>1400</v>
      </c>
      <c r="F86" s="93"/>
      <c r="G86" s="74"/>
    </row>
    <row r="87" spans="2:7" x14ac:dyDescent="0.3">
      <c r="B87" s="55" t="s">
        <v>121</v>
      </c>
      <c r="C87" s="14" t="s">
        <v>120</v>
      </c>
      <c r="D87" s="69">
        <v>1363</v>
      </c>
      <c r="E87" s="69">
        <v>2812.5</v>
      </c>
      <c r="F87" s="93">
        <f>+E87/D87*100</f>
        <v>206.34629493763757</v>
      </c>
      <c r="G87" s="74"/>
    </row>
    <row r="88" spans="2:7" s="74" customFormat="1" x14ac:dyDescent="0.3">
      <c r="B88" s="79" t="s">
        <v>131</v>
      </c>
      <c r="C88" s="9" t="s">
        <v>258</v>
      </c>
      <c r="D88" s="70">
        <f>+D89</f>
        <v>600</v>
      </c>
      <c r="E88" s="70">
        <f>SUM(E89)</f>
        <v>412.21</v>
      </c>
      <c r="F88" s="94">
        <f>+E88/D88*100</f>
        <v>68.701666666666654</v>
      </c>
    </row>
    <row r="89" spans="2:7" x14ac:dyDescent="0.3">
      <c r="B89" s="55" t="s">
        <v>135</v>
      </c>
      <c r="C89" s="14" t="s">
        <v>134</v>
      </c>
      <c r="D89" s="69">
        <v>600</v>
      </c>
      <c r="E89" s="69">
        <v>412.21</v>
      </c>
      <c r="F89" s="93">
        <f>+E89/D89*100</f>
        <v>68.701666666666654</v>
      </c>
      <c r="G89" s="74"/>
    </row>
    <row r="90" spans="2:7" s="74" customFormat="1" x14ac:dyDescent="0.3">
      <c r="B90" s="79" t="s">
        <v>206</v>
      </c>
      <c r="C90" s="9" t="s">
        <v>155</v>
      </c>
      <c r="D90" s="70">
        <f>SUM(D91:D92)</f>
        <v>5000</v>
      </c>
      <c r="E90" s="70"/>
      <c r="F90" s="94"/>
    </row>
    <row r="91" spans="2:7" x14ac:dyDescent="0.3">
      <c r="B91" s="55" t="s">
        <v>210</v>
      </c>
      <c r="C91" s="14" t="s">
        <v>190</v>
      </c>
      <c r="D91" s="69">
        <v>2500</v>
      </c>
      <c r="E91" s="69"/>
      <c r="F91" s="93"/>
      <c r="G91" s="74"/>
    </row>
    <row r="92" spans="2:7" x14ac:dyDescent="0.3">
      <c r="B92" s="55">
        <v>4227</v>
      </c>
      <c r="C92" s="14" t="s">
        <v>136</v>
      </c>
      <c r="D92" s="69">
        <v>2500</v>
      </c>
      <c r="E92" s="69"/>
      <c r="F92" s="93"/>
      <c r="G92" s="74"/>
    </row>
    <row r="93" spans="2:7" s="113" customFormat="1" x14ac:dyDescent="0.3">
      <c r="B93" s="79">
        <v>451</v>
      </c>
      <c r="C93" s="9" t="s">
        <v>266</v>
      </c>
      <c r="D93" s="70">
        <v>8500</v>
      </c>
      <c r="E93" s="70"/>
      <c r="F93" s="94"/>
      <c r="G93" s="74"/>
    </row>
    <row r="94" spans="2:7" x14ac:dyDescent="0.3">
      <c r="B94" s="55">
        <v>4511</v>
      </c>
      <c r="C94" s="14" t="s">
        <v>266</v>
      </c>
      <c r="D94" s="69">
        <v>8500</v>
      </c>
      <c r="E94" s="69"/>
      <c r="F94" s="93"/>
      <c r="G94" s="74"/>
    </row>
    <row r="95" spans="2:7" s="113" customFormat="1" x14ac:dyDescent="0.3">
      <c r="B95" s="104" t="s">
        <v>181</v>
      </c>
      <c r="C95" s="105" t="s">
        <v>182</v>
      </c>
      <c r="D95" s="107">
        <v>0</v>
      </c>
      <c r="E95" s="107">
        <f>SUM(E96+E100+E102)</f>
        <v>52277.039999999994</v>
      </c>
      <c r="F95" s="108"/>
      <c r="G95" s="74"/>
    </row>
    <row r="96" spans="2:7" s="74" customFormat="1" x14ac:dyDescent="0.3">
      <c r="B96" s="79" t="s">
        <v>78</v>
      </c>
      <c r="C96" s="9" t="s">
        <v>250</v>
      </c>
      <c r="D96" s="70">
        <v>0</v>
      </c>
      <c r="E96" s="70">
        <f>SUM(E97:E99)</f>
        <v>43389.869999999995</v>
      </c>
      <c r="F96" s="94"/>
    </row>
    <row r="97" spans="2:7" x14ac:dyDescent="0.3">
      <c r="B97" s="55" t="s">
        <v>79</v>
      </c>
      <c r="C97" s="14" t="s">
        <v>251</v>
      </c>
      <c r="D97" s="69">
        <v>0</v>
      </c>
      <c r="E97" s="69">
        <v>29754.14</v>
      </c>
      <c r="F97" s="93"/>
      <c r="G97" s="74"/>
    </row>
    <row r="98" spans="2:7" x14ac:dyDescent="0.3">
      <c r="B98" s="55" t="s">
        <v>81</v>
      </c>
      <c r="C98" s="14" t="s">
        <v>80</v>
      </c>
      <c r="D98" s="69">
        <v>0</v>
      </c>
      <c r="E98" s="69">
        <v>3907.56</v>
      </c>
      <c r="F98" s="93"/>
      <c r="G98" s="74"/>
    </row>
    <row r="99" spans="2:7" x14ac:dyDescent="0.3">
      <c r="B99" s="55" t="s">
        <v>83</v>
      </c>
      <c r="C99" s="14" t="s">
        <v>82</v>
      </c>
      <c r="D99" s="69">
        <v>0</v>
      </c>
      <c r="E99" s="69">
        <v>9728.17</v>
      </c>
      <c r="F99" s="93"/>
      <c r="G99" s="74"/>
    </row>
    <row r="100" spans="2:7" s="74" customFormat="1" x14ac:dyDescent="0.3">
      <c r="B100" s="79" t="s">
        <v>86</v>
      </c>
      <c r="C100" s="9" t="s">
        <v>252</v>
      </c>
      <c r="D100" s="70">
        <v>0</v>
      </c>
      <c r="E100" s="70">
        <f>SUM(E101)</f>
        <v>7144.24</v>
      </c>
      <c r="F100" s="94"/>
    </row>
    <row r="101" spans="2:7" x14ac:dyDescent="0.3">
      <c r="B101" s="55" t="s">
        <v>88</v>
      </c>
      <c r="C101" s="14" t="s">
        <v>253</v>
      </c>
      <c r="D101" s="69">
        <v>0</v>
      </c>
      <c r="E101" s="69">
        <v>7144.24</v>
      </c>
      <c r="F101" s="93"/>
      <c r="G101" s="74"/>
    </row>
    <row r="102" spans="2:7" s="74" customFormat="1" x14ac:dyDescent="0.3">
      <c r="B102" s="79" t="s">
        <v>90</v>
      </c>
      <c r="C102" s="9" t="s">
        <v>31</v>
      </c>
      <c r="D102" s="70">
        <v>0</v>
      </c>
      <c r="E102" s="70">
        <f>SUM(E103:E104)</f>
        <v>1742.93</v>
      </c>
      <c r="F102" s="94"/>
    </row>
    <row r="103" spans="2:7" x14ac:dyDescent="0.3">
      <c r="B103" s="55" t="s">
        <v>91</v>
      </c>
      <c r="C103" s="14" t="s">
        <v>32</v>
      </c>
      <c r="D103" s="69">
        <v>0</v>
      </c>
      <c r="E103" s="69">
        <v>0</v>
      </c>
      <c r="F103" s="93"/>
      <c r="G103" s="74"/>
    </row>
    <row r="104" spans="2:7" x14ac:dyDescent="0.3">
      <c r="B104" s="55" t="s">
        <v>93</v>
      </c>
      <c r="C104" s="14" t="s">
        <v>92</v>
      </c>
      <c r="D104" s="69">
        <v>0</v>
      </c>
      <c r="E104" s="69">
        <v>1742.93</v>
      </c>
      <c r="F104" s="93"/>
      <c r="G104" s="74"/>
    </row>
    <row r="105" spans="2:7" s="74" customFormat="1" x14ac:dyDescent="0.3">
      <c r="B105" s="79" t="s">
        <v>96</v>
      </c>
      <c r="C105" s="9" t="s">
        <v>254</v>
      </c>
      <c r="D105" s="70">
        <v>0</v>
      </c>
      <c r="E105" s="70">
        <v>0</v>
      </c>
      <c r="F105" s="94"/>
    </row>
    <row r="106" spans="2:7" x14ac:dyDescent="0.3">
      <c r="B106" s="55" t="s">
        <v>98</v>
      </c>
      <c r="C106" s="14" t="s">
        <v>97</v>
      </c>
      <c r="D106" s="69">
        <v>0</v>
      </c>
      <c r="E106" s="69">
        <v>0</v>
      </c>
      <c r="F106" s="93"/>
      <c r="G106" s="74"/>
    </row>
    <row r="107" spans="2:7" x14ac:dyDescent="0.3">
      <c r="B107" s="55" t="s">
        <v>100</v>
      </c>
      <c r="C107" s="14" t="s">
        <v>99</v>
      </c>
      <c r="D107" s="69">
        <v>0</v>
      </c>
      <c r="E107" s="69">
        <v>0</v>
      </c>
      <c r="F107" s="93"/>
      <c r="G107" s="74"/>
    </row>
    <row r="108" spans="2:7" x14ac:dyDescent="0.3">
      <c r="B108" s="55" t="s">
        <v>102</v>
      </c>
      <c r="C108" s="14" t="s">
        <v>101</v>
      </c>
      <c r="D108" s="69">
        <v>0</v>
      </c>
      <c r="E108" s="69">
        <v>0</v>
      </c>
      <c r="F108" s="93"/>
      <c r="G108" s="74"/>
    </row>
    <row r="109" spans="2:7" x14ac:dyDescent="0.3">
      <c r="B109" s="55" t="s">
        <v>200</v>
      </c>
      <c r="C109" s="14" t="s">
        <v>228</v>
      </c>
      <c r="D109" s="69">
        <v>0</v>
      </c>
      <c r="E109" s="69">
        <v>0</v>
      </c>
      <c r="F109" s="93"/>
      <c r="G109" s="74"/>
    </row>
    <row r="110" spans="2:7" x14ac:dyDescent="0.3">
      <c r="B110" s="55" t="s">
        <v>104</v>
      </c>
      <c r="C110" s="14" t="s">
        <v>103</v>
      </c>
      <c r="D110" s="69">
        <v>0</v>
      </c>
      <c r="E110" s="69">
        <v>0</v>
      </c>
      <c r="F110" s="93"/>
      <c r="G110" s="74"/>
    </row>
    <row r="111" spans="2:7" s="74" customFormat="1" x14ac:dyDescent="0.3">
      <c r="B111" s="79" t="s">
        <v>107</v>
      </c>
      <c r="C111" s="9" t="s">
        <v>256</v>
      </c>
      <c r="D111" s="70">
        <v>0</v>
      </c>
      <c r="E111" s="70">
        <v>0</v>
      </c>
      <c r="F111" s="94"/>
    </row>
    <row r="112" spans="2:7" x14ac:dyDescent="0.3">
      <c r="B112" s="55" t="s">
        <v>111</v>
      </c>
      <c r="C112" s="14" t="s">
        <v>110</v>
      </c>
      <c r="D112" s="69">
        <v>0</v>
      </c>
      <c r="E112" s="69">
        <v>0</v>
      </c>
      <c r="F112" s="93"/>
      <c r="G112" s="74"/>
    </row>
    <row r="113" spans="2:7" x14ac:dyDescent="0.3">
      <c r="B113" s="55" t="s">
        <v>201</v>
      </c>
      <c r="C113" s="14" t="s">
        <v>229</v>
      </c>
      <c r="D113" s="69">
        <v>0</v>
      </c>
      <c r="E113" s="69">
        <v>0</v>
      </c>
      <c r="F113" s="93"/>
      <c r="G113" s="74"/>
    </row>
    <row r="114" spans="2:7" x14ac:dyDescent="0.3">
      <c r="B114" s="55" t="s">
        <v>113</v>
      </c>
      <c r="C114" s="14" t="s">
        <v>112</v>
      </c>
      <c r="D114" s="69">
        <v>0</v>
      </c>
      <c r="E114" s="69">
        <v>0</v>
      </c>
      <c r="F114" s="93"/>
      <c r="G114" s="74"/>
    </row>
    <row r="115" spans="2:7" x14ac:dyDescent="0.3">
      <c r="B115" s="55" t="s">
        <v>115</v>
      </c>
      <c r="C115" s="14" t="s">
        <v>114</v>
      </c>
      <c r="D115" s="69">
        <v>0</v>
      </c>
      <c r="E115" s="69">
        <v>0</v>
      </c>
      <c r="F115" s="93"/>
      <c r="G115" s="74"/>
    </row>
    <row r="116" spans="2:7" x14ac:dyDescent="0.3">
      <c r="B116" s="55" t="s">
        <v>119</v>
      </c>
      <c r="C116" s="14" t="s">
        <v>118</v>
      </c>
      <c r="D116" s="69">
        <v>0</v>
      </c>
      <c r="E116" s="69">
        <v>0</v>
      </c>
      <c r="F116" s="93"/>
      <c r="G116" s="74"/>
    </row>
    <row r="117" spans="2:7" x14ac:dyDescent="0.3">
      <c r="B117" s="55" t="s">
        <v>121</v>
      </c>
      <c r="C117" s="14" t="s">
        <v>120</v>
      </c>
      <c r="D117" s="69">
        <v>0</v>
      </c>
      <c r="E117" s="69">
        <v>0</v>
      </c>
      <c r="F117" s="93"/>
      <c r="G117" s="74"/>
    </row>
    <row r="118" spans="2:7" s="74" customFormat="1" x14ac:dyDescent="0.3">
      <c r="B118" s="79" t="s">
        <v>122</v>
      </c>
      <c r="C118" s="9" t="s">
        <v>183</v>
      </c>
      <c r="D118" s="70">
        <v>0</v>
      </c>
      <c r="E118" s="70">
        <v>0</v>
      </c>
      <c r="F118" s="94"/>
    </row>
    <row r="119" spans="2:7" x14ac:dyDescent="0.3">
      <c r="B119" s="55" t="s">
        <v>126</v>
      </c>
      <c r="C119" s="14" t="s">
        <v>125</v>
      </c>
      <c r="D119" s="69">
        <v>0</v>
      </c>
      <c r="E119" s="69">
        <v>0</v>
      </c>
      <c r="F119" s="93"/>
      <c r="G119" s="74"/>
    </row>
    <row r="120" spans="2:7" x14ac:dyDescent="0.3">
      <c r="B120" s="55" t="s">
        <v>204</v>
      </c>
      <c r="C120" s="14" t="s">
        <v>183</v>
      </c>
      <c r="D120" s="69">
        <v>0</v>
      </c>
      <c r="E120" s="69">
        <v>0</v>
      </c>
      <c r="F120" s="93"/>
      <c r="G120" s="74"/>
    </row>
    <row r="121" spans="2:7" s="74" customFormat="1" x14ac:dyDescent="0.3">
      <c r="B121" s="79" t="s">
        <v>131</v>
      </c>
      <c r="C121" s="9" t="s">
        <v>258</v>
      </c>
      <c r="D121" s="70">
        <v>0</v>
      </c>
      <c r="E121" s="70">
        <v>0</v>
      </c>
      <c r="F121" s="94"/>
    </row>
    <row r="122" spans="2:7" x14ac:dyDescent="0.3">
      <c r="B122" s="55" t="s">
        <v>133</v>
      </c>
      <c r="C122" s="14" t="s">
        <v>259</v>
      </c>
      <c r="D122" s="69">
        <v>0</v>
      </c>
      <c r="E122" s="69">
        <v>0</v>
      </c>
      <c r="F122" s="93"/>
      <c r="G122" s="74"/>
    </row>
    <row r="123" spans="2:7" x14ac:dyDescent="0.3">
      <c r="B123" s="55" t="s">
        <v>135</v>
      </c>
      <c r="C123" s="14" t="s">
        <v>134</v>
      </c>
      <c r="D123" s="69">
        <v>0</v>
      </c>
      <c r="E123" s="69">
        <v>0</v>
      </c>
      <c r="F123" s="93"/>
      <c r="G123" s="74"/>
    </row>
  </sheetData>
  <autoFilter ref="B6:G123" xr:uid="{00000000-0009-0000-0000-000004000000}">
    <filterColumn colId="0" showButton="0"/>
  </autoFilter>
  <mergeCells count="4">
    <mergeCell ref="B4:F4"/>
    <mergeCell ref="B6:C6"/>
    <mergeCell ref="B7:C7"/>
    <mergeCell ref="B2:F2"/>
  </mergeCell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2"/>
  <sheetViews>
    <sheetView topLeftCell="A4" workbookViewId="0">
      <selection activeCell="J7" sqref="J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3">
      <c r="B2" s="133" t="s">
        <v>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12" ht="17.399999999999999" x14ac:dyDescent="0.3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33" t="s">
        <v>53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2:12" ht="15.75" customHeight="1" x14ac:dyDescent="0.3">
      <c r="B5" s="133" t="s">
        <v>38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2:12" ht="17.399999999999999" x14ac:dyDescent="0.3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50" t="s">
        <v>3</v>
      </c>
      <c r="C7" s="151"/>
      <c r="D7" s="151"/>
      <c r="E7" s="151"/>
      <c r="F7" s="152"/>
      <c r="G7" s="44" t="s">
        <v>20</v>
      </c>
      <c r="H7" s="44" t="s">
        <v>261</v>
      </c>
      <c r="I7" s="44" t="s">
        <v>264</v>
      </c>
      <c r="J7" s="44" t="s">
        <v>262</v>
      </c>
      <c r="K7" s="44" t="s">
        <v>21</v>
      </c>
      <c r="L7" s="44" t="s">
        <v>49</v>
      </c>
    </row>
    <row r="8" spans="2:12" x14ac:dyDescent="0.3">
      <c r="B8" s="150">
        <v>1</v>
      </c>
      <c r="C8" s="151"/>
      <c r="D8" s="151"/>
      <c r="E8" s="151"/>
      <c r="F8" s="152"/>
      <c r="G8" s="45">
        <v>2</v>
      </c>
      <c r="H8" s="45">
        <v>3</v>
      </c>
      <c r="I8" s="45">
        <v>4</v>
      </c>
      <c r="J8" s="45">
        <v>5</v>
      </c>
      <c r="K8" s="45" t="s">
        <v>33</v>
      </c>
      <c r="L8" s="45" t="s">
        <v>34</v>
      </c>
    </row>
    <row r="9" spans="2:12" ht="26.4" x14ac:dyDescent="0.3">
      <c r="B9" s="9">
        <v>8</v>
      </c>
      <c r="C9" s="9"/>
      <c r="D9" s="9"/>
      <c r="E9" s="9"/>
      <c r="F9" s="9" t="s">
        <v>4</v>
      </c>
      <c r="G9" s="7"/>
      <c r="H9" s="7"/>
      <c r="I9" s="7"/>
      <c r="J9" s="33"/>
      <c r="K9" s="33"/>
      <c r="L9" s="33"/>
    </row>
    <row r="10" spans="2:12" x14ac:dyDescent="0.3">
      <c r="B10" s="9"/>
      <c r="C10" s="14">
        <v>84</v>
      </c>
      <c r="D10" s="14"/>
      <c r="E10" s="14"/>
      <c r="F10" s="14" t="s">
        <v>8</v>
      </c>
      <c r="G10" s="7"/>
      <c r="H10" s="7"/>
      <c r="I10" s="7"/>
      <c r="J10" s="33"/>
      <c r="K10" s="33"/>
      <c r="L10" s="33"/>
    </row>
    <row r="11" spans="2:12" ht="52.8" x14ac:dyDescent="0.3">
      <c r="B11" s="10"/>
      <c r="C11" s="10"/>
      <c r="D11" s="10">
        <v>841</v>
      </c>
      <c r="E11" s="10"/>
      <c r="F11" s="27" t="s">
        <v>39</v>
      </c>
      <c r="G11" s="7"/>
      <c r="H11" s="7"/>
      <c r="I11" s="7"/>
      <c r="J11" s="33"/>
      <c r="K11" s="33"/>
      <c r="L11" s="33"/>
    </row>
    <row r="12" spans="2:12" ht="26.4" x14ac:dyDescent="0.3">
      <c r="B12" s="10"/>
      <c r="C12" s="10"/>
      <c r="D12" s="10"/>
      <c r="E12" s="10">
        <v>8413</v>
      </c>
      <c r="F12" s="27" t="s">
        <v>40</v>
      </c>
      <c r="G12" s="7"/>
      <c r="H12" s="7"/>
      <c r="I12" s="7"/>
      <c r="J12" s="33"/>
      <c r="K12" s="33"/>
      <c r="L12" s="33"/>
    </row>
    <row r="13" spans="2:12" x14ac:dyDescent="0.3">
      <c r="B13" s="10"/>
      <c r="C13" s="10"/>
      <c r="D13" s="10"/>
      <c r="E13" s="11" t="s">
        <v>15</v>
      </c>
      <c r="F13" s="16"/>
      <c r="G13" s="7"/>
      <c r="H13" s="7"/>
      <c r="I13" s="7"/>
      <c r="J13" s="33"/>
      <c r="K13" s="33"/>
      <c r="L13" s="33"/>
    </row>
    <row r="14" spans="2:12" ht="26.4" x14ac:dyDescent="0.3">
      <c r="B14" s="12">
        <v>5</v>
      </c>
      <c r="C14" s="13"/>
      <c r="D14" s="13"/>
      <c r="E14" s="13"/>
      <c r="F14" s="19" t="s">
        <v>5</v>
      </c>
      <c r="G14" s="7"/>
      <c r="H14" s="7"/>
      <c r="I14" s="7"/>
      <c r="J14" s="33"/>
      <c r="K14" s="33"/>
      <c r="L14" s="33"/>
    </row>
    <row r="15" spans="2:12" ht="26.4" x14ac:dyDescent="0.3">
      <c r="B15" s="14"/>
      <c r="C15" s="14">
        <v>54</v>
      </c>
      <c r="D15" s="14"/>
      <c r="E15" s="14"/>
      <c r="F15" s="20" t="s">
        <v>9</v>
      </c>
      <c r="G15" s="7"/>
      <c r="H15" s="7"/>
      <c r="I15" s="8"/>
      <c r="J15" s="33"/>
      <c r="K15" s="33"/>
      <c r="L15" s="33"/>
    </row>
    <row r="16" spans="2:12" ht="66" x14ac:dyDescent="0.3">
      <c r="B16" s="14"/>
      <c r="C16" s="14"/>
      <c r="D16" s="14">
        <v>541</v>
      </c>
      <c r="E16" s="27"/>
      <c r="F16" s="27" t="s">
        <v>41</v>
      </c>
      <c r="G16" s="7"/>
      <c r="H16" s="7"/>
      <c r="I16" s="8"/>
      <c r="J16" s="33"/>
      <c r="K16" s="33"/>
      <c r="L16" s="33"/>
    </row>
    <row r="17" spans="2:12" ht="39.6" x14ac:dyDescent="0.3">
      <c r="B17" s="14"/>
      <c r="C17" s="14"/>
      <c r="D17" s="14"/>
      <c r="E17" s="27">
        <v>5413</v>
      </c>
      <c r="F17" s="27" t="s">
        <v>42</v>
      </c>
      <c r="G17" s="7"/>
      <c r="H17" s="7"/>
      <c r="I17" s="8"/>
      <c r="J17" s="33"/>
      <c r="K17" s="33"/>
      <c r="L17" s="33"/>
    </row>
    <row r="18" spans="2:12" x14ac:dyDescent="0.3">
      <c r="B18" s="15"/>
      <c r="C18" s="13"/>
      <c r="D18" s="13"/>
      <c r="E18" s="13"/>
      <c r="F18" s="19" t="s">
        <v>15</v>
      </c>
      <c r="G18" s="7"/>
      <c r="H18" s="7"/>
      <c r="I18" s="7"/>
      <c r="J18" s="33"/>
      <c r="K18" s="33"/>
      <c r="L18" s="33"/>
    </row>
    <row r="20" spans="2:12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8"/>
  <sheetViews>
    <sheetView workbookViewId="0">
      <selection activeCell="F4" sqref="F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3" t="s">
        <v>43</v>
      </c>
      <c r="C2" s="133"/>
      <c r="D2" s="133"/>
      <c r="E2" s="133"/>
      <c r="F2" s="133"/>
      <c r="G2" s="133"/>
      <c r="H2" s="133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0" t="s">
        <v>3</v>
      </c>
      <c r="C4" s="40" t="s">
        <v>56</v>
      </c>
      <c r="D4" s="40" t="s">
        <v>261</v>
      </c>
      <c r="E4" s="40" t="s">
        <v>264</v>
      </c>
      <c r="F4" s="40" t="s">
        <v>265</v>
      </c>
      <c r="G4" s="40" t="s">
        <v>21</v>
      </c>
      <c r="H4" s="40" t="s">
        <v>49</v>
      </c>
    </row>
    <row r="5" spans="2:8" x14ac:dyDescent="0.3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33</v>
      </c>
      <c r="H5" s="40" t="s">
        <v>34</v>
      </c>
    </row>
    <row r="6" spans="2:8" x14ac:dyDescent="0.3">
      <c r="B6" s="9" t="s">
        <v>44</v>
      </c>
      <c r="C6" s="7"/>
      <c r="D6" s="7"/>
      <c r="E6" s="8"/>
      <c r="F6" s="33"/>
      <c r="G6" s="33"/>
      <c r="H6" s="33"/>
    </row>
    <row r="7" spans="2:8" x14ac:dyDescent="0.3">
      <c r="B7" s="9" t="s">
        <v>12</v>
      </c>
      <c r="C7" s="7"/>
      <c r="D7" s="7"/>
      <c r="E7" s="7"/>
      <c r="F7" s="33"/>
      <c r="G7" s="33"/>
      <c r="H7" s="33"/>
    </row>
    <row r="8" spans="2:8" x14ac:dyDescent="0.3">
      <c r="B8" s="24" t="s">
        <v>13</v>
      </c>
      <c r="C8" s="7"/>
      <c r="D8" s="7"/>
      <c r="E8" s="7"/>
      <c r="F8" s="33"/>
      <c r="G8" s="33"/>
      <c r="H8" s="33"/>
    </row>
    <row r="9" spans="2:8" x14ac:dyDescent="0.3">
      <c r="B9" s="25" t="s">
        <v>14</v>
      </c>
      <c r="C9" s="7"/>
      <c r="D9" s="7"/>
      <c r="E9" s="7"/>
      <c r="F9" s="33"/>
      <c r="G9" s="33"/>
      <c r="H9" s="33"/>
    </row>
    <row r="10" spans="2:8" x14ac:dyDescent="0.3">
      <c r="B10" s="25" t="s">
        <v>15</v>
      </c>
      <c r="C10" s="7"/>
      <c r="D10" s="7"/>
      <c r="E10" s="7"/>
      <c r="F10" s="33"/>
      <c r="G10" s="33"/>
      <c r="H10" s="33"/>
    </row>
    <row r="11" spans="2:8" x14ac:dyDescent="0.3">
      <c r="B11" s="9" t="s">
        <v>16</v>
      </c>
      <c r="C11" s="7"/>
      <c r="D11" s="7"/>
      <c r="E11" s="8"/>
      <c r="F11" s="33"/>
      <c r="G11" s="33"/>
      <c r="H11" s="33"/>
    </row>
    <row r="12" spans="2:8" x14ac:dyDescent="0.3">
      <c r="B12" s="26" t="s">
        <v>17</v>
      </c>
      <c r="C12" s="7"/>
      <c r="D12" s="7"/>
      <c r="E12" s="8"/>
      <c r="F12" s="33"/>
      <c r="G12" s="33"/>
      <c r="H12" s="33"/>
    </row>
    <row r="13" spans="2:8" x14ac:dyDescent="0.3">
      <c r="B13" s="9" t="s">
        <v>18</v>
      </c>
      <c r="C13" s="7"/>
      <c r="D13" s="7"/>
      <c r="E13" s="8"/>
      <c r="F13" s="33"/>
      <c r="G13" s="33"/>
      <c r="H13" s="33"/>
    </row>
    <row r="14" spans="2:8" x14ac:dyDescent="0.3">
      <c r="B14" s="26" t="s">
        <v>19</v>
      </c>
      <c r="C14" s="7"/>
      <c r="D14" s="7"/>
      <c r="E14" s="8"/>
      <c r="F14" s="33"/>
      <c r="G14" s="33"/>
      <c r="H14" s="33"/>
    </row>
    <row r="15" spans="2:8" x14ac:dyDescent="0.3">
      <c r="B15" s="14" t="s">
        <v>10</v>
      </c>
      <c r="C15" s="7"/>
      <c r="D15" s="7"/>
      <c r="E15" s="8"/>
      <c r="F15" s="33"/>
      <c r="G15" s="33"/>
      <c r="H15" s="33"/>
    </row>
    <row r="16" spans="2:8" x14ac:dyDescent="0.3">
      <c r="B16" s="26"/>
      <c r="C16" s="7"/>
      <c r="D16" s="7"/>
      <c r="E16" s="8"/>
      <c r="F16" s="33"/>
      <c r="G16" s="33"/>
      <c r="H16" s="33"/>
    </row>
    <row r="17" spans="2:8" ht="15.75" customHeight="1" x14ac:dyDescent="0.3">
      <c r="B17" s="9" t="s">
        <v>45</v>
      </c>
      <c r="C17" s="7"/>
      <c r="D17" s="7"/>
      <c r="E17" s="8"/>
      <c r="F17" s="33"/>
      <c r="G17" s="33"/>
      <c r="H17" s="33"/>
    </row>
    <row r="18" spans="2:8" ht="15.75" customHeight="1" x14ac:dyDescent="0.3">
      <c r="B18" s="9" t="s">
        <v>12</v>
      </c>
      <c r="C18" s="7"/>
      <c r="D18" s="7"/>
      <c r="E18" s="7"/>
      <c r="F18" s="33"/>
      <c r="G18" s="33"/>
      <c r="H18" s="33"/>
    </row>
    <row r="19" spans="2:8" x14ac:dyDescent="0.3">
      <c r="B19" s="24" t="s">
        <v>13</v>
      </c>
      <c r="C19" s="7"/>
      <c r="D19" s="7"/>
      <c r="E19" s="7"/>
      <c r="F19" s="33"/>
      <c r="G19" s="33"/>
      <c r="H19" s="33"/>
    </row>
    <row r="20" spans="2:8" x14ac:dyDescent="0.3">
      <c r="B20" s="25" t="s">
        <v>14</v>
      </c>
      <c r="C20" s="7"/>
      <c r="D20" s="7"/>
      <c r="E20" s="7"/>
      <c r="F20" s="33"/>
      <c r="G20" s="33"/>
      <c r="H20" s="33"/>
    </row>
    <row r="21" spans="2:8" x14ac:dyDescent="0.3">
      <c r="B21" s="25" t="s">
        <v>15</v>
      </c>
      <c r="C21" s="7"/>
      <c r="D21" s="7"/>
      <c r="E21" s="7"/>
      <c r="F21" s="33"/>
      <c r="G21" s="33"/>
      <c r="H21" s="33"/>
    </row>
    <row r="22" spans="2:8" x14ac:dyDescent="0.3">
      <c r="B22" s="9" t="s">
        <v>16</v>
      </c>
      <c r="C22" s="7"/>
      <c r="D22" s="7"/>
      <c r="E22" s="8"/>
      <c r="F22" s="33"/>
      <c r="G22" s="33"/>
      <c r="H22" s="33"/>
    </row>
    <row r="23" spans="2:8" x14ac:dyDescent="0.3">
      <c r="B23" s="26" t="s">
        <v>17</v>
      </c>
      <c r="C23" s="7"/>
      <c r="D23" s="7"/>
      <c r="E23" s="8"/>
      <c r="F23" s="33"/>
      <c r="G23" s="33"/>
      <c r="H23" s="33"/>
    </row>
    <row r="24" spans="2:8" x14ac:dyDescent="0.3">
      <c r="B24" s="9" t="s">
        <v>18</v>
      </c>
      <c r="C24" s="7"/>
      <c r="D24" s="7"/>
      <c r="E24" s="8"/>
      <c r="F24" s="33"/>
      <c r="G24" s="33"/>
      <c r="H24" s="33"/>
    </row>
    <row r="25" spans="2:8" x14ac:dyDescent="0.3">
      <c r="B25" s="26" t="s">
        <v>19</v>
      </c>
      <c r="C25" s="7"/>
      <c r="D25" s="7"/>
      <c r="E25" s="8"/>
      <c r="F25" s="33"/>
      <c r="G25" s="33"/>
      <c r="H25" s="33"/>
    </row>
    <row r="26" spans="2:8" x14ac:dyDescent="0.3">
      <c r="B26" s="14" t="s">
        <v>10</v>
      </c>
      <c r="C26" s="7"/>
      <c r="D26" s="7"/>
      <c r="E26" s="8"/>
      <c r="F26" s="33"/>
      <c r="G26" s="33"/>
      <c r="H26" s="33"/>
    </row>
    <row r="28" spans="2:8" x14ac:dyDescent="0.3">
      <c r="B28" s="49"/>
      <c r="C28" s="49"/>
      <c r="D28" s="49"/>
      <c r="E28" s="49"/>
      <c r="F28" s="49"/>
      <c r="G28" s="49"/>
      <c r="H28" s="4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POSEBNI DIO</vt:lpstr>
      <vt:lpstr>Račun financiranja</vt:lpstr>
      <vt:lpstr>Račun fin prema izvorima f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Mirela</cp:lastModifiedBy>
  <cp:lastPrinted>2024-07-30T06:29:15Z</cp:lastPrinted>
  <dcterms:created xsi:type="dcterms:W3CDTF">2022-08-12T12:51:27Z</dcterms:created>
  <dcterms:modified xsi:type="dcterms:W3CDTF">2024-07-30T08:51:27Z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